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eijaj\Desktop\IUPAC\2024-SIAM\VPDB\"/>
    </mc:Choice>
  </mc:AlternateContent>
  <xr:revisionPtr revIDLastSave="0" documentId="13_ncr:1_{E8ADD6BC-4CB1-4087-84DF-3436CE000B9C}" xr6:coauthVersionLast="47" xr6:coauthVersionMax="47" xr10:uidLastSave="{00000000-0000-0000-0000-000000000000}"/>
  <bookViews>
    <workbookView xWindow="900" yWindow="435" windowWidth="22575" windowHeight="11325" activeTab="1" xr2:uid="{61FFF70E-2027-4386-A0C3-87E7F94AAF60}"/>
  </bookViews>
  <sheets>
    <sheet name="Brand-2010" sheetId="2" r:id="rId1"/>
    <sheet name="CIAAW-2024" sheetId="4" r:id="rId2"/>
    <sheet name="13C_12C_VPDB" sheetId="5" r:id="rId3"/>
    <sheet name="R cod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" l="1"/>
  <c r="E8" i="5" s="1"/>
  <c r="D23" i="2"/>
  <c r="E23" i="2" s="1"/>
  <c r="D23" i="4"/>
  <c r="E23" i="4" s="1"/>
  <c r="E16" i="2"/>
  <c r="E15" i="2"/>
  <c r="E13" i="2"/>
  <c r="E5" i="2"/>
  <c r="E16" i="4"/>
  <c r="E15" i="4"/>
  <c r="E13" i="4"/>
  <c r="E5" i="4"/>
  <c r="F17" i="4"/>
  <c r="E17" i="4" s="1"/>
  <c r="F14" i="4"/>
  <c r="E14" i="4" s="1"/>
  <c r="F17" i="2"/>
  <c r="E17" i="2" s="1"/>
  <c r="F14" i="2"/>
  <c r="E14" i="2" s="1"/>
  <c r="D17" i="4"/>
  <c r="D16" i="4"/>
  <c r="D14" i="4"/>
  <c r="D13" i="4"/>
  <c r="D7" i="4"/>
  <c r="D6" i="4"/>
  <c r="D17" i="2"/>
  <c r="D16" i="2"/>
  <c r="D14" i="2"/>
  <c r="D13" i="2"/>
  <c r="D7" i="2"/>
  <c r="D6" i="2"/>
  <c r="D20" i="4" l="1"/>
  <c r="D22" i="4" s="1"/>
  <c r="D21" i="2"/>
  <c r="D20" i="2"/>
  <c r="D22" i="2" s="1"/>
  <c r="D21" i="4"/>
</calcChain>
</file>

<file path=xl/sharedStrings.xml><?xml version="1.0" encoding="utf-8"?>
<sst xmlns="http://schemas.openxmlformats.org/spreadsheetml/2006/main" count="351" uniqueCount="193">
  <si>
    <t>l</t>
  </si>
  <si>
    <t>value</t>
  </si>
  <si>
    <t>std. unc.</t>
  </si>
  <si>
    <t>U_95%</t>
  </si>
  <si>
    <t>d1</t>
  </si>
  <si>
    <t>d4</t>
  </si>
  <si>
    <t>d2</t>
  </si>
  <si>
    <t>d3</t>
  </si>
  <si>
    <t>d5</t>
  </si>
  <si>
    <t>c1</t>
  </si>
  <si>
    <t>o1</t>
  </si>
  <si>
    <t>c2</t>
  </si>
  <si>
    <t>c3</t>
  </si>
  <si>
    <t>c4</t>
  </si>
  <si>
    <t>c5</t>
  </si>
  <si>
    <t>c6</t>
  </si>
  <si>
    <t>Input quantities</t>
  </si>
  <si>
    <t>source</t>
  </si>
  <si>
    <t>doi</t>
  </si>
  <si>
    <t>10.1351/PAC-REP-09-01-05</t>
  </si>
  <si>
    <t>Brand (2010)</t>
  </si>
  <si>
    <t>Assonov (2003)</t>
  </si>
  <si>
    <t>10.1002/rcm.1011</t>
  </si>
  <si>
    <t>id</t>
  </si>
  <si>
    <t>o2</t>
  </si>
  <si>
    <t>o3</t>
  </si>
  <si>
    <t>o1 = 0.5*(d1-d2)*(1/(d3+1))*c1*(c2+1)/(-(d4+1)*d5/(c5*c6)^c4-(d1-d2)*(1/(d3+1))*(c3+1)^c4)</t>
  </si>
  <si>
    <t>Measurement equations</t>
  </si>
  <si>
    <t>o2 = 0.5*(d1-d2)*(1/(d3+1))*c1*(c2+1)/(-(d4+1)*d5-(d1-d2)*(1/(d3+1))*((c3+1)^c4)*(c5*c6)^c4)</t>
  </si>
  <si>
    <t>o3 = o1/c1</t>
  </si>
  <si>
    <t>notes</t>
  </si>
  <si>
    <t>see also Brand (2010)</t>
  </si>
  <si>
    <t>10.1002/rcm.9773</t>
  </si>
  <si>
    <t>n/a</t>
  </si>
  <si>
    <t>CIAAW (2024)</t>
  </si>
  <si>
    <t>defines VPDB</t>
  </si>
  <si>
    <t>consensus value from ten studies (see data from Dunn-2024)</t>
  </si>
  <si>
    <t xml:space="preserve"> </t>
  </si>
  <si>
    <t>Derived quantities (uncertainty evaluated using Monte Carlo method, taking all inputs as Gaussian)</t>
  </si>
  <si>
    <t>https://colab.research.google.com/drive/1BdgyMPJzJHGXldilkzIukGbmV45N1u50?usp=sharing</t>
  </si>
  <si>
    <t>Calculations can be reproduced from here</t>
  </si>
  <si>
    <t>Nørgaard et al (2002)</t>
  </si>
  <si>
    <t>Russe et al (2004)</t>
  </si>
  <si>
    <t>Valkiers et al (2007)</t>
  </si>
  <si>
    <t>Dunn et al (2015)</t>
  </si>
  <si>
    <t>Malinovsky et al (2019)</t>
  </si>
  <si>
    <t>Fleisher et al (2021)</t>
  </si>
  <si>
    <t>Santamaria-Fernandez et al (2008)</t>
  </si>
  <si>
    <t>Dunn et al (2024)</t>
  </si>
  <si>
    <t>Author</t>
  </si>
  <si>
    <t>Value</t>
  </si>
  <si>
    <t>Coverage factor</t>
  </si>
  <si>
    <t>Consensus value (DerSimonian-Laird)</t>
  </si>
  <si>
    <t>10.1016/j.ijms.2007.03.012</t>
  </si>
  <si>
    <t>10.1007/s00216-014-7926-1</t>
  </si>
  <si>
    <t>10.1039/C8JA00281A</t>
  </si>
  <si>
    <t>10.1038/s41567-021-01226-y</t>
  </si>
  <si>
    <t>10.1021/acs.analchem.1c04565</t>
  </si>
  <si>
    <t>10.1016/j.ijms.2004.05.007</t>
  </si>
  <si>
    <t>10.1021/ac800621u</t>
  </si>
  <si>
    <t>10.1007/s00216-002-1572-8</t>
  </si>
  <si>
    <t>Baertschi (1976)</t>
  </si>
  <si>
    <t>10.1016/0012-821X(76)90115-1</t>
  </si>
  <si>
    <t>o4</t>
  </si>
  <si>
    <t>c7</t>
  </si>
  <si>
    <t>o4 = c5*c6*c7</t>
  </si>
  <si>
    <t>require(rstan)</t>
  </si>
  <si>
    <t>stan.model = "</t>
  </si>
  <si>
    <t>data</t>
  </si>
  <si>
    <t>{</t>
  </si>
  <si>
    <t xml:space="preserve"> int N;</t>
  </si>
  <si>
    <t xml:space="preserve"> vector[N] delta;</t>
  </si>
  <si>
    <t xml:space="preserve"> vector[N] delta_unc;</t>
  </si>
  <si>
    <t xml:space="preserve"> vector[N] R;</t>
  </si>
  <si>
    <t xml:space="preserve"> vector[N] R_unc;</t>
  </si>
  <si>
    <t xml:space="preserve"> vector[N] delta_true_prior;</t>
  </si>
  <si>
    <t xml:space="preserve"> vector[N] delta_true_prior_unc;</t>
  </si>
  <si>
    <t xml:space="preserve"> vector[N] R_true_prior;</t>
  </si>
  <si>
    <t xml:space="preserve"> vector[N] R_true_prior_unc;</t>
  </si>
  <si>
    <t>}</t>
  </si>
  <si>
    <t>parameters</t>
  </si>
  <si>
    <t xml:space="preserve"> vector[N] delta_true;</t>
  </si>
  <si>
    <t xml:space="preserve"> vector[N] R_true;</t>
  </si>
  <si>
    <t>transformed parameters</t>
  </si>
  <si>
    <t xml:space="preserve">  vector[N] R_vpdb;</t>
  </si>
  <si>
    <t xml:space="preserve">  real R_vpdb_mean;</t>
  </si>
  <si>
    <t xml:space="preserve">  for(i in 1:N) R_vpdb[i] = R_true[i] / (1 + 0.001 * delta_true[i]);</t>
  </si>
  <si>
    <t xml:space="preserve">  R_vpdb_mean = sum(R_vpdb)/N;</t>
  </si>
  <si>
    <t>model</t>
  </si>
  <si>
    <t xml:space="preserve"> for(i in 1:N) delta_true[i] ~ normal(delta_true_prior[i], delta_true_prior_unc[i]);</t>
  </si>
  <si>
    <t xml:space="preserve"> for(i in 1:N) R_true[i] ~ normal(R_true_prior[i], R_true_prior_unc[i]);</t>
  </si>
  <si>
    <t xml:space="preserve"> // likelihood</t>
  </si>
  <si>
    <t xml:space="preserve"> for(i in 1:N) delta[i] ~ normal(delta_true[i], delta_unc[i]);</t>
  </si>
  <si>
    <t xml:space="preserve"> for(i in 1:N) R[i] ~ normal(R_true[i], R_unc[i]);</t>
  </si>
  <si>
    <t xml:space="preserve">                data = stan.data, init = stan.init,</t>
  </si>
  <si>
    <t xml:space="preserve">                iter = 20000, warmup = 10000, chains = 8, thin = 5,</t>
  </si>
  <si>
    <t xml:space="preserve">                control = list(adapt_delta = 0.8, max_treedepth = 10))</t>
  </si>
  <si>
    <t>print(stan.fit, digits=6)</t>
  </si>
  <si>
    <t># R_13C/12C_VPDB = 0.011 170 (u_std=0.000 007)</t>
  </si>
  <si>
    <t># 13C/12C isotope ratio associated with VPDB (delta = 0)</t>
  </si>
  <si>
    <t># data for IMEP-8A and IMEP-8B</t>
  </si>
  <si>
    <t>stan.data = list(</t>
  </si>
  <si>
    <t xml:space="preserve">  N = 2,</t>
  </si>
  <si>
    <t xml:space="preserve">  delta = c(-6.40, -25.48),</t>
  </si>
  <si>
    <t xml:space="preserve">  delta_unc = c(0.24, 0.24),</t>
  </si>
  <si>
    <t xml:space="preserve">  R =  c(0.011023, 0.010812),</t>
  </si>
  <si>
    <t xml:space="preserve">  R_unc = c(0.000006, 0.000006)</t>
  </si>
  <si>
    <t>)</t>
  </si>
  <si>
    <t>stan.data$delta_true_prior = stan.data$delta</t>
  </si>
  <si>
    <t>stan.data$delta_true_prior_unc = 3 * stan.data$delta_unc</t>
  </si>
  <si>
    <t>stan.data$R_true_prior = stan.data$R</t>
  </si>
  <si>
    <t>stan.data$R_true_prior_unc = 3 * stan.data$R_unc</t>
  </si>
  <si>
    <t>## Fit Bayesian model to data</t>
  </si>
  <si>
    <t>stan.fit = stan(model_code = stan.model, model_name = "vpdb",</t>
  </si>
  <si>
    <t># R_13C/12C_VPDB = 0.011 094 (u_std=0.000 004)</t>
  </si>
  <si>
    <t># Measurement model ####</t>
  </si>
  <si>
    <t># R_13C/12C_VPDB = 0.011 098 (u_std=0.000 009) using published isotope deltas</t>
  </si>
  <si>
    <t># R_13C/12C_VPDB = 0.011 097 (u_std=0.000 009) isotope deltas from LGC certificate</t>
  </si>
  <si>
    <t>#### ### ### ### ### ### #### ### ### ### ### ### #### ###</t>
  </si>
  <si>
    <t># Santamaria-Fernandez(2008) doi:10.1021/ac800621u #######</t>
  </si>
  <si>
    <t># data for USGS40 and IAEA-CH-6</t>
  </si>
  <si>
    <t xml:space="preserve">  delta = c(-26.39, -10.45),</t>
  </si>
  <si>
    <t xml:space="preserve">  delta_unc = c(0.045, 0.035),</t>
  </si>
  <si>
    <t xml:space="preserve">  R =  c(0.010876, 0.011052),</t>
  </si>
  <si>
    <t xml:space="preserve">  R_unc = c(0.000011, 0.000010)</t>
  </si>
  <si>
    <t>stan.init = function() { list(delta_true = stan.data$delta, R_true = stan.data$R) }</t>
  </si>
  <si>
    <t># Norgaard (2002) doi:10.1007/s00216-002-1572-8 ##########</t>
  </si>
  <si>
    <t>stan.init = function() { list(delta_true = stan.data$delta, R_true = stan.data$R ) }</t>
  </si>
  <si>
    <t># R Code to evaluate 13C/12C isotope ratio of VPDB for Malinovsky (2019), Santamaria-Fernandez (2008) and Norgaard (2002) studies</t>
  </si>
  <si>
    <t>Consensus value (Gaussian, Bayes)</t>
  </si>
  <si>
    <t>Consensus value (Laplace, Bayes)</t>
  </si>
  <si>
    <t>Calculated using nist.consensus.gov</t>
  </si>
  <si>
    <t>Calculated using nist.consensus.gov with the median of the prior relative dark uncertainty associated with the between-laboratory results set to  0.64% based on historical data of isotope ratio measurements</t>
  </si>
  <si>
    <t>Verification</t>
  </si>
  <si>
    <t>Data compiled by Phil Dunn and independently verified by Juris Meija (Jun-Oct 2024)</t>
  </si>
  <si>
    <t>Data compiled by Phil Dunn and independently verified by Juris Meija (Jun-Nov 2024)</t>
  </si>
  <si>
    <t># Reevaluation of the uncertainty associated with the 13C/12C of VPDB</t>
  </si>
  <si>
    <t>fn = function(R13, R) (5 * R13^3 - 3 * R[1] * R13^2 + (4*R[2]-R[1]^2)*R13 - R[1]^3 + 4*R[1]*R[2] - 8*R[3])^2</t>
  </si>
  <si>
    <t>R_NBS19 = replicate(1e5,{</t>
  </si>
  <si>
    <t xml:space="preserve">  K = r = c()</t>
  </si>
  <si>
    <t xml:space="preserve">  # MIX-2</t>
  </si>
  <si>
    <t xml:space="preserve">  K[1] = rnorm(1, 0.99993, 0.00010)</t>
  </si>
  <si>
    <t xml:space="preserve">  K[2] = rnorm(1, 0.99981, 0.00025)</t>
  </si>
  <si>
    <t xml:space="preserve">  K[3] = rnorm(1, 0.99992, 0.00056)</t>
  </si>
  <si>
    <t xml:space="preserve">  </t>
  </si>
  <si>
    <t xml:space="preserve">  r[1] = rnorm(1, 0.01192449,  0.00000022)</t>
  </si>
  <si>
    <t xml:space="preserve">  r[2] = rnorm(1, 0.00417748,  0.00000040)</t>
  </si>
  <si>
    <t xml:space="preserve">  r[3] = rnorm(1, 0.000048097, 0.000000010)</t>
  </si>
  <si>
    <t xml:space="preserve">  R = K * r</t>
  </si>
  <si>
    <t xml:space="preserve">  optim(0.0111, fn, R=R, method='Brent', lower=0.010, upper=0.015)$par</t>
  </si>
  <si>
    <t>})</t>
  </si>
  <si>
    <t>mean(R_NBS19/(1+1.95*0.001))</t>
  </si>
  <si>
    <t>sd(R_NBS19/(1+1.95*0.001))</t>
  </si>
  <si>
    <t># Valkiers (2007) doi:10.1016/j.ijms.2007.03.012 ##########</t>
  </si>
  <si>
    <t>calculated from the measurements of USGS40 and IAEA-CH-6 (see R codes)</t>
  </si>
  <si>
    <t>calculated from the measurements of IMEP-8A and IMEP-8B (see R codes)</t>
  </si>
  <si>
    <t>(assumed exact)</t>
  </si>
  <si>
    <t>Chang (1990)</t>
  </si>
  <si>
    <t>Chang &amp; Li (1990)</t>
  </si>
  <si>
    <t>https://utest.sciengine.com/Sci%20Bull%20Chin/doi/10.1360/sb1990-35-4-290</t>
  </si>
  <si>
    <t xml:space="preserve"># Malinovsky (2019) doi:10.1039/C8JA00281A ###############
</t>
  </si>
  <si>
    <t># data for LGC1711, LGC1712, LGC1713</t>
  </si>
  <si>
    <t xml:space="preserve">  N = 3,</t>
  </si>
  <si>
    <t xml:space="preserve">  delta = c(-42.22, -24.66, 12.55), # doi:10.1039/C8JA00281A</t>
  </si>
  <si>
    <t xml:space="preserve">  delta_unc = c(0.17, 0.12, 0.11),  # doi:10.1039/C8JA00281A</t>
  </si>
  <si>
    <t xml:space="preserve">  #delta = c(-42.13, -24.62, 12.55), # LGC171-KT certificate, May 2019 </t>
  </si>
  <si>
    <t xml:space="preserve">  #delta_unc = c(0.13, 0.115, 0.115),
</t>
  </si>
  <si>
    <t xml:space="preserve">  R =  c(0.010642, 0.010821, 0.011227),</t>
  </si>
  <si>
    <t xml:space="preserve">  R_unc = c(0.000015, 0.000015, 0.000016)</t>
  </si>
  <si>
    <t>stan.fit = stan(model_code = stan.model, model_name = vpdb",</t>
  </si>
  <si>
    <t>also see R codes</t>
  </si>
  <si>
    <t>Hoffman &amp; Rasmussen (2022)</t>
  </si>
  <si>
    <r>
      <rPr>
        <i/>
        <sz val="11"/>
        <rFont val="Arial"/>
        <family val="2"/>
      </rPr>
      <t>R</t>
    </r>
    <r>
      <rPr>
        <sz val="11"/>
        <rFont val="Arial"/>
        <family val="2"/>
      </rPr>
      <t>(</t>
    </r>
    <r>
      <rPr>
        <vertAlign val="superscript"/>
        <sz val="11"/>
        <rFont val="Arial"/>
        <family val="2"/>
      </rPr>
      <t>18</t>
    </r>
    <r>
      <rPr>
        <sz val="11"/>
        <rFont val="Arial"/>
        <family val="2"/>
      </rPr>
      <t>O/</t>
    </r>
    <r>
      <rPr>
        <vertAlign val="superscript"/>
        <sz val="11"/>
        <rFont val="Arial"/>
        <family val="2"/>
      </rPr>
      <t>16</t>
    </r>
    <r>
      <rPr>
        <sz val="11"/>
        <rFont val="Arial"/>
        <family val="2"/>
      </rPr>
      <t>O, VPDB-CO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)/</t>
    </r>
    <r>
      <rPr>
        <i/>
        <sz val="11"/>
        <rFont val="Arial"/>
        <family val="2"/>
      </rPr>
      <t>R</t>
    </r>
    <r>
      <rPr>
        <sz val="11"/>
        <rFont val="Arial"/>
        <family val="2"/>
      </rPr>
      <t>(</t>
    </r>
    <r>
      <rPr>
        <vertAlign val="superscript"/>
        <sz val="11"/>
        <rFont val="Arial"/>
        <family val="2"/>
      </rPr>
      <t>18</t>
    </r>
    <r>
      <rPr>
        <sz val="11"/>
        <rFont val="Arial"/>
        <family val="2"/>
      </rPr>
      <t>O/</t>
    </r>
    <r>
      <rPr>
        <vertAlign val="superscript"/>
        <sz val="11"/>
        <rFont val="Arial"/>
        <family val="2"/>
      </rPr>
      <t>16</t>
    </r>
    <r>
      <rPr>
        <sz val="11"/>
        <rFont val="Arial"/>
        <family val="2"/>
      </rPr>
      <t>O, VPDB)</t>
    </r>
  </si>
  <si>
    <r>
      <rPr>
        <i/>
        <sz val="11"/>
        <rFont val="Arial"/>
        <family val="2"/>
      </rPr>
      <t>R</t>
    </r>
    <r>
      <rPr>
        <sz val="11"/>
        <rFont val="Arial"/>
        <family val="2"/>
      </rPr>
      <t>(</t>
    </r>
    <r>
      <rPr>
        <vertAlign val="superscript"/>
        <sz val="11"/>
        <rFont val="Arial"/>
        <family val="2"/>
      </rPr>
      <t>18</t>
    </r>
    <r>
      <rPr>
        <sz val="11"/>
        <rFont val="Arial"/>
        <family val="2"/>
      </rPr>
      <t>O/</t>
    </r>
    <r>
      <rPr>
        <vertAlign val="superscript"/>
        <sz val="11"/>
        <rFont val="Arial"/>
        <family val="2"/>
      </rPr>
      <t>16</t>
    </r>
    <r>
      <rPr>
        <sz val="11"/>
        <rFont val="Arial"/>
        <family val="2"/>
      </rPr>
      <t>O, VPDB)/</t>
    </r>
    <r>
      <rPr>
        <i/>
        <sz val="11"/>
        <rFont val="Arial"/>
        <family val="2"/>
      </rPr>
      <t>R</t>
    </r>
    <r>
      <rPr>
        <sz val="11"/>
        <rFont val="Arial"/>
        <family val="2"/>
      </rPr>
      <t>(</t>
    </r>
    <r>
      <rPr>
        <vertAlign val="superscript"/>
        <sz val="11"/>
        <rFont val="Arial"/>
        <family val="2"/>
      </rPr>
      <t>18</t>
    </r>
    <r>
      <rPr>
        <sz val="11"/>
        <rFont val="Arial"/>
        <family val="2"/>
      </rPr>
      <t>O/</t>
    </r>
    <r>
      <rPr>
        <vertAlign val="superscript"/>
        <sz val="11"/>
        <rFont val="Arial"/>
        <family val="2"/>
      </rPr>
      <t>16</t>
    </r>
    <r>
      <rPr>
        <sz val="11"/>
        <rFont val="Arial"/>
        <family val="2"/>
      </rPr>
      <t>O, VSMOW)</t>
    </r>
  </si>
  <si>
    <r>
      <rPr>
        <i/>
        <sz val="11"/>
        <rFont val="Arial"/>
        <family val="2"/>
      </rPr>
      <t>R</t>
    </r>
    <r>
      <rPr>
        <sz val="11"/>
        <rFont val="Arial"/>
        <family val="2"/>
      </rPr>
      <t>(</t>
    </r>
    <r>
      <rPr>
        <vertAlign val="superscript"/>
        <sz val="11"/>
        <rFont val="Arial"/>
        <family val="2"/>
      </rPr>
      <t>18</t>
    </r>
    <r>
      <rPr>
        <sz val="11"/>
        <rFont val="Arial"/>
        <family val="2"/>
      </rPr>
      <t>O/</t>
    </r>
    <r>
      <rPr>
        <vertAlign val="superscript"/>
        <sz val="11"/>
        <rFont val="Arial"/>
        <family val="2"/>
      </rPr>
      <t>16</t>
    </r>
    <r>
      <rPr>
        <sz val="11"/>
        <rFont val="Arial"/>
        <family val="2"/>
      </rPr>
      <t>O, VSMOW)</t>
    </r>
  </si>
  <si>
    <r>
      <rPr>
        <i/>
        <sz val="11"/>
        <color theme="1"/>
        <rFont val="Arial"/>
        <family val="2"/>
      </rPr>
      <t>R</t>
    </r>
    <r>
      <rPr>
        <sz val="11"/>
        <color theme="1"/>
        <rFont val="Arial"/>
        <family val="2"/>
      </rPr>
      <t>(</t>
    </r>
    <r>
      <rPr>
        <vertAlign val="superscript"/>
        <sz val="11"/>
        <color theme="1"/>
        <rFont val="Arial"/>
        <family val="2"/>
      </rPr>
      <t>17</t>
    </r>
    <r>
      <rPr>
        <sz val="11"/>
        <color theme="1"/>
        <rFont val="Arial"/>
        <family val="2"/>
      </rPr>
      <t>O/</t>
    </r>
    <r>
      <rPr>
        <vertAlign val="super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O, VPDB-CO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</si>
  <si>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r>
      <rPr>
        <i/>
        <sz val="11"/>
        <color theme="1"/>
        <rFont val="Arial"/>
        <family val="2"/>
      </rPr>
      <t>R</t>
    </r>
    <r>
      <rPr>
        <sz val="11"/>
        <color theme="1"/>
        <rFont val="Arial"/>
        <family val="2"/>
      </rPr>
      <t>(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O/</t>
    </r>
    <r>
      <rPr>
        <vertAlign val="super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O, VPDB-CO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</si>
  <si>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r>
      <rPr>
        <i/>
        <sz val="11"/>
        <color theme="1"/>
        <rFont val="Arial"/>
        <family val="2"/>
      </rPr>
      <t>R</t>
    </r>
    <r>
      <rPr>
        <sz val="11"/>
        <color theme="1"/>
        <rFont val="Arial"/>
        <family val="2"/>
      </rPr>
      <t>(</t>
    </r>
    <r>
      <rPr>
        <vertAlign val="superscript"/>
        <sz val="11"/>
        <color theme="1"/>
        <rFont val="Arial"/>
        <family val="2"/>
      </rPr>
      <t>17</t>
    </r>
    <r>
      <rPr>
        <sz val="11"/>
        <color theme="1"/>
        <rFont val="Arial"/>
        <family val="2"/>
      </rPr>
      <t>O/</t>
    </r>
    <r>
      <rPr>
        <vertAlign val="super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O, VSMOW)</t>
    </r>
  </si>
  <si>
    <r>
      <rPr>
        <i/>
        <sz val="11"/>
        <color theme="1"/>
        <rFont val="Arial"/>
        <family val="2"/>
      </rPr>
      <t>R</t>
    </r>
    <r>
      <rPr>
        <sz val="11"/>
        <color theme="1"/>
        <rFont val="Arial"/>
        <family val="2"/>
      </rPr>
      <t>(</t>
    </r>
    <r>
      <rPr>
        <vertAlign val="superscript"/>
        <sz val="11"/>
        <color theme="1"/>
        <rFont val="Arial"/>
        <family val="2"/>
      </rPr>
      <t>17</t>
    </r>
    <r>
      <rPr>
        <sz val="11"/>
        <color theme="1"/>
        <rFont val="Arial"/>
        <family val="2"/>
      </rPr>
      <t>O/</t>
    </r>
    <r>
      <rPr>
        <vertAlign val="super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O, VPDB-CO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)/</t>
    </r>
    <r>
      <rPr>
        <i/>
        <sz val="11"/>
        <color theme="1"/>
        <rFont val="Arial"/>
        <family val="2"/>
      </rPr>
      <t>R</t>
    </r>
    <r>
      <rPr>
        <sz val="11"/>
        <color theme="1"/>
        <rFont val="Arial"/>
        <family val="2"/>
      </rPr>
      <t>(</t>
    </r>
    <r>
      <rPr>
        <vertAlign val="superscript"/>
        <sz val="11"/>
        <color theme="1"/>
        <rFont val="Arial"/>
        <family val="2"/>
      </rPr>
      <t>13</t>
    </r>
    <r>
      <rPr>
        <sz val="11"/>
        <color theme="1"/>
        <rFont val="Arial"/>
        <family val="2"/>
      </rPr>
      <t>C/</t>
    </r>
    <r>
      <rPr>
        <vertAlign val="super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C, VPDB-CO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</si>
  <si>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r>
      <rPr>
        <i/>
        <sz val="11"/>
        <rFont val="Symbol"/>
        <family val="1"/>
        <charset val="2"/>
      </rPr>
      <t>d</t>
    </r>
    <r>
      <rPr>
        <sz val="11"/>
        <rFont val="Arial"/>
        <family val="2"/>
      </rPr>
      <t>(</t>
    </r>
    <r>
      <rPr>
        <vertAlign val="superscript"/>
        <sz val="11"/>
        <rFont val="Arial"/>
        <family val="2"/>
      </rPr>
      <t>13</t>
    </r>
    <r>
      <rPr>
        <sz val="11"/>
        <rFont val="Arial"/>
        <family val="2"/>
      </rPr>
      <t>C/</t>
    </r>
    <r>
      <rPr>
        <vertAlign val="superscript"/>
        <sz val="11"/>
        <rFont val="Arial"/>
        <family val="2"/>
      </rPr>
      <t>12</t>
    </r>
    <r>
      <rPr>
        <sz val="11"/>
        <rFont val="Arial"/>
        <family val="2"/>
      </rPr>
      <t>C, NBS19-CO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vs VPDB-CO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</si>
  <si>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rPr>
        <i/>
        <sz val="11"/>
        <rFont val="Symbol"/>
        <family val="1"/>
        <charset val="2"/>
      </rPr>
      <t>d</t>
    </r>
    <r>
      <rPr>
        <sz val="11"/>
        <rFont val="Arial"/>
        <family val="2"/>
      </rPr>
      <t>(</t>
    </r>
    <r>
      <rPr>
        <vertAlign val="superscript"/>
        <sz val="11"/>
        <rFont val="Arial"/>
        <family val="2"/>
      </rPr>
      <t>18</t>
    </r>
    <r>
      <rPr>
        <sz val="11"/>
        <rFont val="Arial"/>
        <family val="2"/>
      </rPr>
      <t>O/</t>
    </r>
    <r>
      <rPr>
        <vertAlign val="superscript"/>
        <sz val="11"/>
        <rFont val="Arial"/>
        <family val="2"/>
      </rPr>
      <t>16</t>
    </r>
    <r>
      <rPr>
        <sz val="11"/>
        <rFont val="Arial"/>
        <family val="2"/>
      </rPr>
      <t>O, NBS19-CO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vs VPDB-CO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</si>
  <si>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rPr>
        <i/>
        <sz val="11"/>
        <rFont val="Arial"/>
        <family val="2"/>
      </rPr>
      <t>R</t>
    </r>
    <r>
      <rPr>
        <sz val="11"/>
        <rFont val="Arial"/>
        <family val="2"/>
      </rPr>
      <t>(</t>
    </r>
    <r>
      <rPr>
        <vertAlign val="superscript"/>
        <sz val="11"/>
        <rFont val="Arial"/>
        <family val="2"/>
      </rPr>
      <t>13</t>
    </r>
    <r>
      <rPr>
        <sz val="11"/>
        <rFont val="Arial"/>
        <family val="2"/>
      </rPr>
      <t>C/</t>
    </r>
    <r>
      <rPr>
        <vertAlign val="superscript"/>
        <sz val="11"/>
        <rFont val="Arial"/>
        <family val="2"/>
      </rPr>
      <t>12</t>
    </r>
    <r>
      <rPr>
        <sz val="11"/>
        <rFont val="Arial"/>
        <family val="2"/>
      </rPr>
      <t xml:space="preserve">C, VPDB) = </t>
    </r>
    <r>
      <rPr>
        <i/>
        <sz val="11"/>
        <rFont val="Arial"/>
        <family val="2"/>
      </rPr>
      <t>R</t>
    </r>
    <r>
      <rPr>
        <sz val="11"/>
        <rFont val="Arial"/>
        <family val="2"/>
      </rPr>
      <t>(</t>
    </r>
    <r>
      <rPr>
        <vertAlign val="superscript"/>
        <sz val="11"/>
        <rFont val="Arial"/>
        <family val="2"/>
      </rPr>
      <t>13</t>
    </r>
    <r>
      <rPr>
        <sz val="11"/>
        <rFont val="Arial"/>
        <family val="2"/>
      </rPr>
      <t>C/</t>
    </r>
    <r>
      <rPr>
        <vertAlign val="superscript"/>
        <sz val="11"/>
        <rFont val="Arial"/>
        <family val="2"/>
      </rPr>
      <t>12</t>
    </r>
    <r>
      <rPr>
        <sz val="11"/>
        <rFont val="Arial"/>
        <family val="2"/>
      </rPr>
      <t>C, VPDB-CO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</si>
  <si>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rPr>
        <i/>
        <sz val="11"/>
        <color theme="1"/>
        <rFont val="Symbol"/>
        <family val="1"/>
        <charset val="2"/>
      </rPr>
      <t>d</t>
    </r>
    <r>
      <rPr>
        <sz val="11"/>
        <color theme="1"/>
        <rFont val="Arial"/>
        <family val="2"/>
      </rPr>
      <t>(</t>
    </r>
    <r>
      <rPr>
        <vertAlign val="superscript"/>
        <sz val="11"/>
        <color theme="1"/>
        <rFont val="Arial"/>
        <family val="2"/>
      </rPr>
      <t>45</t>
    </r>
    <r>
      <rPr>
        <sz val="11"/>
        <color theme="1"/>
        <rFont val="Arial"/>
        <family val="2"/>
      </rP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</t>
    </r>
    <r>
      <rPr>
        <vertAlign val="superscript"/>
        <sz val="11"/>
        <color theme="1"/>
        <rFont val="Arial"/>
        <family val="2"/>
      </rPr>
      <t>44</t>
    </r>
    <r>
      <rPr>
        <sz val="11"/>
        <color theme="1"/>
        <rFont val="Arial"/>
        <family val="2"/>
      </rP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,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from WR-O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vs WR-O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</si>
  <si>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r>
      <rPr>
        <i/>
        <sz val="11"/>
        <color theme="1"/>
        <rFont val="Symbol"/>
        <family val="1"/>
        <charset val="2"/>
      </rPr>
      <t>d</t>
    </r>
    <r>
      <rPr>
        <sz val="11"/>
        <color theme="1"/>
        <rFont val="Arial"/>
        <family val="2"/>
      </rPr>
      <t>(</t>
    </r>
    <r>
      <rPr>
        <vertAlign val="superscript"/>
        <sz val="11"/>
        <color theme="1"/>
        <rFont val="Arial"/>
        <family val="2"/>
      </rPr>
      <t>45</t>
    </r>
    <r>
      <rPr>
        <sz val="11"/>
        <color theme="1"/>
        <rFont val="Arial"/>
        <family val="2"/>
      </rP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</t>
    </r>
    <r>
      <rPr>
        <vertAlign val="superscript"/>
        <sz val="11"/>
        <color theme="1"/>
        <rFont val="Arial"/>
        <family val="2"/>
      </rPr>
      <t>44</t>
    </r>
    <r>
      <rPr>
        <sz val="11"/>
        <color theme="1"/>
        <rFont val="Arial"/>
        <family val="2"/>
      </rP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,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from </t>
    </r>
    <r>
      <rPr>
        <vertAlign val="super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vs WR-CO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</si>
  <si>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r>
      <rPr>
        <i/>
        <sz val="11"/>
        <color theme="1"/>
        <rFont val="Symbol"/>
        <family val="1"/>
        <charset val="2"/>
      </rPr>
      <t>d</t>
    </r>
    <r>
      <rPr>
        <sz val="11"/>
        <color theme="1"/>
        <rFont val="Arial"/>
        <family val="2"/>
      </rPr>
      <t>(</t>
    </r>
    <r>
      <rPr>
        <vertAlign val="superscript"/>
        <sz val="11"/>
        <color theme="1"/>
        <rFont val="Arial"/>
        <family val="2"/>
      </rPr>
      <t>45</t>
    </r>
    <r>
      <rPr>
        <sz val="11"/>
        <color theme="1"/>
        <rFont val="Arial"/>
        <family val="2"/>
      </rP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</t>
    </r>
    <r>
      <rPr>
        <vertAlign val="superscript"/>
        <sz val="11"/>
        <color theme="1"/>
        <rFont val="Arial"/>
        <family val="2"/>
      </rPr>
      <t>44</t>
    </r>
    <r>
      <rPr>
        <sz val="11"/>
        <color theme="1"/>
        <rFont val="Arial"/>
        <family val="2"/>
      </rP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, NBS19-CO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vs WR-CO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</si>
  <si>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r>
      <rPr>
        <i/>
        <sz val="11"/>
        <color theme="1"/>
        <rFont val="Symbol"/>
        <family val="1"/>
        <charset val="2"/>
      </rPr>
      <t>d</t>
    </r>
    <r>
      <rPr>
        <sz val="11"/>
        <color theme="1"/>
        <rFont val="Arial"/>
        <family val="2"/>
      </rPr>
      <t>(</t>
    </r>
    <r>
      <rPr>
        <vertAlign val="superscript"/>
        <sz val="11"/>
        <color theme="1"/>
        <rFont val="Arial"/>
        <family val="2"/>
      </rPr>
      <t>17</t>
    </r>
    <r>
      <rPr>
        <sz val="11"/>
        <color theme="1"/>
        <rFont val="Arial"/>
        <family val="2"/>
      </rPr>
      <t>O/</t>
    </r>
    <r>
      <rPr>
        <vertAlign val="super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O, WR-O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vs VSMOW)</t>
    </r>
  </si>
  <si>
    <r>
      <rPr>
        <i/>
        <sz val="11"/>
        <color theme="1"/>
        <rFont val="Symbol"/>
        <family val="1"/>
        <charset val="2"/>
      </rPr>
      <t>d</t>
    </r>
    <r>
      <rPr>
        <sz val="11"/>
        <color theme="1"/>
        <rFont val="Arial"/>
        <family val="2"/>
      </rPr>
      <t>(</t>
    </r>
    <r>
      <rPr>
        <vertAlign val="superscript"/>
        <sz val="11"/>
        <color theme="1"/>
        <rFont val="Arial"/>
        <family val="2"/>
      </rPr>
      <t>17</t>
    </r>
    <r>
      <rPr>
        <sz val="11"/>
        <color theme="1"/>
        <rFont val="Arial"/>
        <family val="2"/>
      </rPr>
      <t>O/</t>
    </r>
    <r>
      <rPr>
        <vertAlign val="super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 xml:space="preserve">O, </t>
    </r>
    <r>
      <rPr>
        <vertAlign val="super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vs WR-O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</si>
  <si>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t>WR = working reference gas used in the study</t>
  </si>
  <si>
    <r>
      <t xml:space="preserve">The Isotopic Composition of VPDB: </t>
    </r>
    <r>
      <rPr>
        <b/>
        <vertAlign val="superscript"/>
        <sz val="11"/>
        <color theme="1"/>
        <rFont val="Arial"/>
        <family val="2"/>
      </rPr>
      <t>13</t>
    </r>
    <r>
      <rPr>
        <b/>
        <sz val="11"/>
        <color theme="1"/>
        <rFont val="Arial"/>
        <family val="2"/>
      </rPr>
      <t>C/</t>
    </r>
    <r>
      <rPr>
        <b/>
        <vertAlign val="superscript"/>
        <sz val="11"/>
        <color theme="1"/>
        <rFont val="Arial"/>
        <family val="2"/>
      </rPr>
      <t>12</t>
    </r>
    <r>
      <rPr>
        <b/>
        <sz val="11"/>
        <color theme="1"/>
        <rFont val="Arial"/>
        <family val="2"/>
      </rPr>
      <t>C isotope ratio</t>
    </r>
  </si>
  <si>
    <t>uncertainty reevaluated by SIAM in 2024 (see R codes; Line 146)</t>
  </si>
  <si>
    <t>(commonly accepted values that are assumed exact)</t>
  </si>
  <si>
    <r>
      <t xml:space="preserve">The Isotopic Composition of VPDB: </t>
    </r>
    <r>
      <rPr>
        <b/>
        <vertAlign val="superscript"/>
        <sz val="11"/>
        <color theme="1"/>
        <rFont val="Arial"/>
        <family val="2"/>
      </rPr>
      <t>13</t>
    </r>
    <r>
      <rPr>
        <b/>
        <sz val="11"/>
        <color theme="1"/>
        <rFont val="Arial"/>
        <family val="2"/>
      </rPr>
      <t>C/</t>
    </r>
    <r>
      <rPr>
        <b/>
        <vertAlign val="superscript"/>
        <sz val="11"/>
        <color theme="1"/>
        <rFont val="Arial"/>
        <family val="2"/>
      </rPr>
      <t>12</t>
    </r>
    <r>
      <rPr>
        <b/>
        <sz val="11"/>
        <color theme="1"/>
        <rFont val="Arial"/>
        <family val="2"/>
      </rPr>
      <t>C isotope ratio (dataset corresponding to IUPAC 2010 Technical Report; 10.1351/PAC-REP-09-01-05)</t>
    </r>
  </si>
  <si>
    <r>
      <t xml:space="preserve">The Isotopic Composition of VPDB: </t>
    </r>
    <r>
      <rPr>
        <b/>
        <vertAlign val="superscript"/>
        <sz val="11"/>
        <color theme="1"/>
        <rFont val="Arial"/>
        <family val="2"/>
      </rPr>
      <t>13</t>
    </r>
    <r>
      <rPr>
        <b/>
        <sz val="11"/>
        <color theme="1"/>
        <rFont val="Arial"/>
        <family val="2"/>
      </rPr>
      <t>C/</t>
    </r>
    <r>
      <rPr>
        <b/>
        <vertAlign val="superscript"/>
        <sz val="11"/>
        <color theme="1"/>
        <rFont val="Arial"/>
        <family val="2"/>
      </rPr>
      <t>12</t>
    </r>
    <r>
      <rPr>
        <b/>
        <sz val="11"/>
        <color theme="1"/>
        <rFont val="Arial"/>
        <family val="2"/>
      </rPr>
      <t xml:space="preserve">C isotope ratio (dataset corresponding to CIAAW 2024 recommendation; to be published in </t>
    </r>
    <r>
      <rPr>
        <b/>
        <i/>
        <sz val="11"/>
        <color theme="1"/>
        <rFont val="Arial"/>
        <family val="2"/>
      </rPr>
      <t>Pure and Applied Chemistry</t>
    </r>
    <r>
      <rPr>
        <b/>
        <sz val="11"/>
        <color theme="1"/>
        <rFont val="Arial"/>
        <family val="2"/>
      </rPr>
      <t xml:space="preserve"> in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</si>
</sst>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"/>
    <numFmt numFmtId="165" formatCode="0.00000"/>
    <numFmt numFmtId="166" formatCode="0.0000000"/>
    <numFmt numFmtId="167" formatCode="0.000000"/>
  </numFmts>
  <fonts count="18">
    <font>
      <sz val="11"/>
      <color theme="1"/>
      <name val="Aptos Narrow"/>
      <family val="2"/>
      <scheme val="minor"/>
    </font>
    <font>
      <i/>
      <sz val="11"/>
      <color theme="1"/>
      <name val="Symbol"/>
      <family val="1"/>
      <charset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sz val="11"/>
      <color theme="1"/>
      <name val="Arial"/>
      <family val="1"/>
      <charset val="2"/>
    </font>
    <font>
      <sz val="11"/>
      <color rgb="FFC0000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vertAlign val="subscript"/>
      <sz val="11"/>
      <name val="Arial"/>
      <family val="2"/>
    </font>
    <font>
      <sz val="11"/>
      <name val="Arial"/>
      <family val="1"/>
      <charset val="2"/>
    </font>
    <font>
      <i/>
      <sz val="11"/>
      <name val="Symbol"/>
      <family val="1"/>
      <charset val="2"/>
    </font>
    <font>
      <u/>
      <sz val="11"/>
      <color theme="10"/>
      <name val="Aptos Narrow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5" fillId="0" borderId="0" xfId="0" applyFont="1"/>
    <xf numFmtId="164" fontId="2" fillId="0" borderId="0" xfId="0" applyNumberFormat="1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/>
    </xf>
    <xf numFmtId="0" fontId="13" fillId="0" borderId="0" xfId="0" applyFont="1"/>
    <xf numFmtId="0" fontId="9" fillId="0" borderId="0" xfId="0" applyFont="1" applyAlignment="1">
      <alignment horizontal="right"/>
    </xf>
    <xf numFmtId="0" fontId="14" fillId="0" borderId="0" xfId="0" applyFont="1"/>
    <xf numFmtId="166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/>
    </xf>
    <xf numFmtId="167" fontId="9" fillId="0" borderId="0" xfId="0" applyNumberFormat="1" applyFont="1"/>
    <xf numFmtId="165" fontId="9" fillId="0" borderId="0" xfId="0" applyNumberFormat="1" applyFont="1"/>
    <xf numFmtId="0" fontId="15" fillId="0" borderId="0" xfId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167" fontId="2" fillId="0" borderId="0" xfId="0" applyNumberFormat="1" applyFont="1"/>
    <xf numFmtId="167" fontId="8" fillId="0" borderId="0" xfId="0" applyNumberFormat="1" applyFont="1"/>
    <xf numFmtId="0" fontId="0" fillId="0" borderId="0" xfId="0" applyAlignment="1"/>
    <xf numFmtId="167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test.sciengine.com/Sci%20Bull%20Chin/doi/10.1360/sb1990-35-4-290" TargetMode="External"/><Relationship Id="rId1" Type="http://schemas.openxmlformats.org/officeDocument/2006/relationships/hyperlink" Target="https://colab.research.google.com/drive/1BdgyMPJzJHGXldilkzIukGbmV45N1u50?usp=shari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lab.research.google.com/drive/1BdgyMPJzJHGXldilkzIukGbmV45N1u50?usp=sharin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utest.sciengine.com/Sci%20Bull%20Chin/doi/10.1360/sb1990-35-4-2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3B0D-DA78-4CCA-8853-8E8677715A77}">
  <dimension ref="A2:I35"/>
  <sheetViews>
    <sheetView workbookViewId="0">
      <selection activeCell="B2" sqref="B2"/>
    </sheetView>
  </sheetViews>
  <sheetFormatPr defaultRowHeight="14.25"/>
  <cols>
    <col min="1" max="1" width="9.125" style="1"/>
    <col min="2" max="2" width="41.625" style="1" customWidth="1"/>
    <col min="3" max="3" width="14.875" style="1" customWidth="1"/>
    <col min="4" max="5" width="12.125" style="1" customWidth="1"/>
    <col min="6" max="6" width="12.5" style="1" customWidth="1"/>
    <col min="7" max="7" width="28.625" style="1" customWidth="1"/>
    <col min="8" max="9" width="11.875" style="1" customWidth="1"/>
  </cols>
  <sheetData>
    <row r="2" spans="1:9" ht="17.25">
      <c r="B2" s="5" t="s">
        <v>191</v>
      </c>
    </row>
    <row r="4" spans="1:9" ht="15">
      <c r="A4" s="15" t="s">
        <v>23</v>
      </c>
      <c r="B4" s="5" t="s">
        <v>16</v>
      </c>
      <c r="C4" s="5" t="s">
        <v>17</v>
      </c>
      <c r="D4" s="10" t="s">
        <v>1</v>
      </c>
      <c r="E4" s="10" t="s">
        <v>2</v>
      </c>
      <c r="F4" s="11" t="s">
        <v>3</v>
      </c>
      <c r="G4" s="5" t="s">
        <v>18</v>
      </c>
      <c r="H4" s="5" t="s">
        <v>30</v>
      </c>
    </row>
    <row r="5" spans="1:9" ht="18.75">
      <c r="A5" s="6" t="s">
        <v>9</v>
      </c>
      <c r="B5" s="17" t="s">
        <v>181</v>
      </c>
      <c r="C5" s="17" t="s">
        <v>157</v>
      </c>
      <c r="D5" s="17">
        <v>1.1180000000000001E-2</v>
      </c>
      <c r="E5" s="18">
        <f>0.5*F5</f>
        <v>1.4E-5</v>
      </c>
      <c r="F5" s="18">
        <v>2.8E-5</v>
      </c>
      <c r="G5" s="26" t="s">
        <v>159</v>
      </c>
      <c r="H5" s="17"/>
      <c r="I5" s="4"/>
    </row>
    <row r="6" spans="1:9" ht="18.75">
      <c r="A6" s="6" t="s">
        <v>11</v>
      </c>
      <c r="B6" s="19" t="s">
        <v>179</v>
      </c>
      <c r="C6" s="19" t="s">
        <v>20</v>
      </c>
      <c r="D6" s="20">
        <f>1.95/1000</f>
        <v>1.9499999999999999E-3</v>
      </c>
      <c r="E6" s="18" t="s">
        <v>156</v>
      </c>
      <c r="G6" s="17" t="s">
        <v>19</v>
      </c>
      <c r="H6" s="17" t="s">
        <v>35</v>
      </c>
      <c r="I6" s="4"/>
    </row>
    <row r="7" spans="1:9" ht="18.75">
      <c r="A7" s="6" t="s">
        <v>12</v>
      </c>
      <c r="B7" s="19" t="s">
        <v>180</v>
      </c>
      <c r="C7" s="19" t="s">
        <v>20</v>
      </c>
      <c r="D7" s="20">
        <f>-2.2/1000</f>
        <v>-2.2000000000000001E-3</v>
      </c>
      <c r="E7" s="18" t="s">
        <v>156</v>
      </c>
      <c r="G7" s="17" t="s">
        <v>19</v>
      </c>
      <c r="H7" s="17" t="s">
        <v>35</v>
      </c>
      <c r="I7" s="4"/>
    </row>
    <row r="8" spans="1:9" ht="15">
      <c r="A8" s="6" t="s">
        <v>13</v>
      </c>
      <c r="B8" s="21" t="s">
        <v>0</v>
      </c>
      <c r="C8" s="19" t="s">
        <v>20</v>
      </c>
      <c r="D8" s="20">
        <v>0.52800000000000002</v>
      </c>
      <c r="E8" s="18" t="s">
        <v>190</v>
      </c>
      <c r="G8" s="17" t="s">
        <v>19</v>
      </c>
      <c r="H8" s="17"/>
      <c r="I8" s="4"/>
    </row>
    <row r="9" spans="1:9" ht="18.75">
      <c r="A9" s="6" t="s">
        <v>14</v>
      </c>
      <c r="B9" s="17" t="s">
        <v>172</v>
      </c>
      <c r="C9" s="19" t="s">
        <v>20</v>
      </c>
      <c r="D9" s="20">
        <v>1.0102500000000001</v>
      </c>
      <c r="E9" s="18" t="s">
        <v>190</v>
      </c>
      <c r="G9" s="17" t="s">
        <v>19</v>
      </c>
      <c r="H9" s="17"/>
      <c r="I9" s="4"/>
    </row>
    <row r="10" spans="1:9" ht="16.5">
      <c r="A10" s="6" t="s">
        <v>15</v>
      </c>
      <c r="B10" s="17" t="s">
        <v>173</v>
      </c>
      <c r="C10" s="19" t="s">
        <v>20</v>
      </c>
      <c r="D10" s="20">
        <v>1.0309200000000001</v>
      </c>
      <c r="E10" s="18" t="s">
        <v>190</v>
      </c>
      <c r="G10" s="17" t="s">
        <v>19</v>
      </c>
      <c r="H10" s="17"/>
      <c r="I10" s="4"/>
    </row>
    <row r="11" spans="1:9" ht="16.5">
      <c r="A11" s="6" t="s">
        <v>64</v>
      </c>
      <c r="B11" s="17" t="s">
        <v>174</v>
      </c>
      <c r="C11" s="1" t="s">
        <v>61</v>
      </c>
      <c r="D11" s="20">
        <v>2.0052E-3</v>
      </c>
      <c r="E11" s="35">
        <v>4.4999999999999998E-7</v>
      </c>
      <c r="F11" s="29">
        <v>8.9999999999999996E-7</v>
      </c>
      <c r="G11" s="17" t="s">
        <v>62</v>
      </c>
      <c r="H11" s="4"/>
      <c r="I11"/>
    </row>
    <row r="12" spans="1:9">
      <c r="A12" s="6"/>
      <c r="B12" s="4"/>
      <c r="C12" s="4"/>
      <c r="D12" s="7"/>
      <c r="E12" s="12"/>
      <c r="F12" s="12"/>
      <c r="G12" s="4"/>
      <c r="H12" s="4"/>
      <c r="I12" s="4"/>
    </row>
    <row r="13" spans="1:9" ht="18.75">
      <c r="A13" s="6" t="s">
        <v>4</v>
      </c>
      <c r="B13" s="2" t="s">
        <v>182</v>
      </c>
      <c r="C13" s="1" t="s">
        <v>21</v>
      </c>
      <c r="D13" s="8">
        <f>14.091/1000</f>
        <v>1.4090999999999999E-2</v>
      </c>
      <c r="E13" s="18">
        <f>0.5*F13</f>
        <v>3.4E-5</v>
      </c>
      <c r="F13" s="13">
        <v>6.7999999999999999E-5</v>
      </c>
      <c r="G13" s="1" t="s">
        <v>22</v>
      </c>
      <c r="H13" s="1" t="s">
        <v>187</v>
      </c>
    </row>
    <row r="14" spans="1:9" ht="18.75">
      <c r="A14" s="6" t="s">
        <v>6</v>
      </c>
      <c r="B14" s="2" t="s">
        <v>183</v>
      </c>
      <c r="C14" s="1" t="s">
        <v>21</v>
      </c>
      <c r="D14" s="8">
        <f>-42.899/1000</f>
        <v>-4.2899E-2</v>
      </c>
      <c r="E14" s="33">
        <f>0.5*F14</f>
        <v>5.215361924162119E-5</v>
      </c>
      <c r="F14" s="23">
        <f>SQRT(0.000088^2+0.000056^2)</f>
        <v>1.0430723848324238E-4</v>
      </c>
      <c r="G14" s="1" t="s">
        <v>22</v>
      </c>
      <c r="H14" s="1" t="s">
        <v>187</v>
      </c>
    </row>
    <row r="15" spans="1:9" ht="18.75">
      <c r="A15" s="6" t="s">
        <v>7</v>
      </c>
      <c r="B15" s="2" t="s">
        <v>184</v>
      </c>
      <c r="C15" s="1" t="s">
        <v>21</v>
      </c>
      <c r="D15" s="8">
        <v>4.4360999999999998E-2</v>
      </c>
      <c r="E15" s="18">
        <f>0.5*F15</f>
        <v>7.9999999999999996E-6</v>
      </c>
      <c r="F15" s="13">
        <v>1.5999999999999999E-5</v>
      </c>
      <c r="G15" s="1" t="s">
        <v>22</v>
      </c>
      <c r="H15" s="1" t="s">
        <v>187</v>
      </c>
    </row>
    <row r="16" spans="1:9" ht="18.75">
      <c r="A16" s="6" t="s">
        <v>5</v>
      </c>
      <c r="B16" s="2" t="s">
        <v>185</v>
      </c>
      <c r="C16" s="1" t="s">
        <v>21</v>
      </c>
      <c r="D16" s="8">
        <f>7.63/1000</f>
        <v>7.6299999999999996E-3</v>
      </c>
      <c r="E16" s="18">
        <f>0.5*F16</f>
        <v>1.7000000000000001E-4</v>
      </c>
      <c r="F16" s="13">
        <v>3.4000000000000002E-4</v>
      </c>
      <c r="G16" s="1" t="s">
        <v>22</v>
      </c>
      <c r="H16" s="1" t="s">
        <v>187</v>
      </c>
    </row>
    <row r="17" spans="1:9" ht="18.75">
      <c r="A17" s="6" t="s">
        <v>8</v>
      </c>
      <c r="B17" s="2" t="s">
        <v>186</v>
      </c>
      <c r="C17" s="1" t="s">
        <v>21</v>
      </c>
      <c r="D17" s="8">
        <f>-843.62/1000</f>
        <v>-0.84362000000000004</v>
      </c>
      <c r="E17" s="34">
        <f>0.5*F17</f>
        <v>4.1231056256176609E-4</v>
      </c>
      <c r="F17" s="14">
        <f>SQRT(0.0002^2+0.0008^2)</f>
        <v>8.2462112512353219E-4</v>
      </c>
      <c r="G17" s="1" t="s">
        <v>22</v>
      </c>
      <c r="H17" s="1" t="s">
        <v>187</v>
      </c>
    </row>
    <row r="18" spans="1:9">
      <c r="B18" s="2"/>
      <c r="C18" s="2"/>
      <c r="D18" s="8"/>
      <c r="E18" s="13"/>
      <c r="F18" s="13"/>
    </row>
    <row r="19" spans="1:9" ht="15">
      <c r="B19" s="5" t="s">
        <v>38</v>
      </c>
      <c r="C19" s="5"/>
      <c r="D19" s="8"/>
      <c r="E19" s="13"/>
      <c r="F19" s="13"/>
    </row>
    <row r="20" spans="1:9" ht="18.75">
      <c r="A20" s="6" t="s">
        <v>10</v>
      </c>
      <c r="B20" s="1" t="s">
        <v>175</v>
      </c>
      <c r="D20" s="16">
        <f>0.5*(D13-D14)*(1/(D15+1))*D5*(D6+1)/(-(D16+1)*D17/(D10*D9)^D8-(D13-D14)*(1/(D15+1))*(D7+1)^D8)</f>
        <v>3.931018425090845E-4</v>
      </c>
      <c r="E20" s="22">
        <v>6.9999999999999997E-7</v>
      </c>
      <c r="F20" s="13">
        <v>1.3999999999999999E-6</v>
      </c>
      <c r="H20" s="3" t="s">
        <v>31</v>
      </c>
      <c r="I20" s="3"/>
    </row>
    <row r="21" spans="1:9" ht="16.5">
      <c r="A21" s="6" t="s">
        <v>24</v>
      </c>
      <c r="B21" s="1" t="s">
        <v>177</v>
      </c>
      <c r="D21" s="16">
        <f>0.5*(D13-D14)*(1/(D15+1))*D5*(D6+1)/(-(D16+1)*D17-(D13-D14)*(1/(D15+1))*((D7+1)^D8)*(D10*D9)^D8)</f>
        <v>3.8475463491849556E-4</v>
      </c>
      <c r="E21" s="22">
        <v>6.9999999999999997E-7</v>
      </c>
      <c r="F21" s="13">
        <v>1.3999999999999999E-6</v>
      </c>
      <c r="H21" s="3" t="s">
        <v>31</v>
      </c>
      <c r="I21" s="3"/>
    </row>
    <row r="22" spans="1:9" ht="18.75">
      <c r="A22" s="6" t="s">
        <v>25</v>
      </c>
      <c r="B22" s="1" t="s">
        <v>178</v>
      </c>
      <c r="D22" s="9">
        <f>D20/D5</f>
        <v>3.5161166592941363E-2</v>
      </c>
      <c r="E22" s="14">
        <v>4.5000000000000003E-5</v>
      </c>
      <c r="F22" s="13">
        <v>9.0000000000000006E-5</v>
      </c>
      <c r="H22" s="3" t="s">
        <v>31</v>
      </c>
    </row>
    <row r="23" spans="1:9" ht="18.75">
      <c r="A23" s="6" t="s">
        <v>63</v>
      </c>
      <c r="B23" s="1" t="s">
        <v>176</v>
      </c>
      <c r="D23" s="27">
        <f>D11*D10*D9</f>
        <v>2.0883895920360005E-3</v>
      </c>
      <c r="E23" s="28">
        <f>D23*E11/D11</f>
        <v>4.6866911850000011E-7</v>
      </c>
      <c r="F23" s="28">
        <v>9.1999999999999998E-7</v>
      </c>
      <c r="H23" s="3"/>
      <c r="I23"/>
    </row>
    <row r="25" spans="1:9" ht="15">
      <c r="B25" s="5" t="s">
        <v>27</v>
      </c>
    </row>
    <row r="26" spans="1:9">
      <c r="B26" s="1" t="s">
        <v>26</v>
      </c>
    </row>
    <row r="27" spans="1:9">
      <c r="B27" s="1" t="s">
        <v>28</v>
      </c>
    </row>
    <row r="28" spans="1:9">
      <c r="B28" s="1" t="s">
        <v>29</v>
      </c>
    </row>
    <row r="29" spans="1:9">
      <c r="A29"/>
      <c r="B29" s="1" t="s">
        <v>65</v>
      </c>
      <c r="G29"/>
      <c r="H29"/>
      <c r="I29"/>
    </row>
    <row r="31" spans="1:9" ht="15">
      <c r="B31" s="5" t="s">
        <v>40</v>
      </c>
    </row>
    <row r="32" spans="1:9">
      <c r="B32" s="26" t="s">
        <v>39</v>
      </c>
    </row>
    <row r="34" spans="2:2" ht="15">
      <c r="B34" s="5" t="s">
        <v>133</v>
      </c>
    </row>
    <row r="35" spans="2:2">
      <c r="B35" s="1" t="s">
        <v>134</v>
      </c>
    </row>
  </sheetData>
  <hyperlinks>
    <hyperlink ref="B32" r:id="rId1" xr:uid="{FB0E92D7-B4DA-4D7F-BEF0-7FC6E5BE42FB}"/>
    <hyperlink ref="G5" r:id="rId2" xr:uid="{8D1FA7A2-6FE9-4D1E-B744-F042AC7251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BFB9D-311C-47F0-AF68-8A4A9D99E98A}">
  <dimension ref="A2:H35"/>
  <sheetViews>
    <sheetView tabSelected="1" zoomScaleNormal="100" workbookViewId="0">
      <selection activeCell="A2" sqref="A2"/>
    </sheetView>
  </sheetViews>
  <sheetFormatPr defaultRowHeight="14.25"/>
  <cols>
    <col min="2" max="2" width="41.625" style="1" customWidth="1"/>
    <col min="3" max="3" width="14.875" style="1" customWidth="1"/>
    <col min="4" max="5" width="12.125" style="1" customWidth="1"/>
    <col min="6" max="6" width="12.5" style="1" customWidth="1"/>
    <col min="7" max="7" width="28.625" customWidth="1"/>
  </cols>
  <sheetData>
    <row r="2" spans="1:8" ht="17.25">
      <c r="B2" s="5" t="s">
        <v>192</v>
      </c>
    </row>
    <row r="3" spans="1:8">
      <c r="A3" s="1"/>
      <c r="G3" s="1"/>
      <c r="H3" s="1"/>
    </row>
    <row r="4" spans="1:8" ht="15">
      <c r="A4" s="15" t="s">
        <v>23</v>
      </c>
      <c r="B4" s="5" t="s">
        <v>16</v>
      </c>
      <c r="C4" s="5" t="s">
        <v>17</v>
      </c>
      <c r="D4" s="10" t="s">
        <v>1</v>
      </c>
      <c r="E4" s="10" t="s">
        <v>2</v>
      </c>
      <c r="F4" s="11" t="s">
        <v>3</v>
      </c>
      <c r="G4" s="5" t="s">
        <v>18</v>
      </c>
      <c r="H4" s="5" t="s">
        <v>30</v>
      </c>
    </row>
    <row r="5" spans="1:8" ht="18.75">
      <c r="A5" s="6" t="s">
        <v>9</v>
      </c>
      <c r="B5" s="17" t="s">
        <v>181</v>
      </c>
      <c r="C5" s="17" t="s">
        <v>34</v>
      </c>
      <c r="D5" s="17">
        <v>1.1113E-2</v>
      </c>
      <c r="E5" s="18">
        <f>0.5*F5</f>
        <v>1.1E-5</v>
      </c>
      <c r="F5" s="18">
        <v>2.1999999999999999E-5</v>
      </c>
      <c r="G5" s="17" t="s">
        <v>33</v>
      </c>
      <c r="H5" s="17" t="s">
        <v>36</v>
      </c>
    </row>
    <row r="6" spans="1:8" ht="18.75">
      <c r="A6" s="6" t="s">
        <v>11</v>
      </c>
      <c r="B6" s="19" t="s">
        <v>179</v>
      </c>
      <c r="C6" s="19" t="s">
        <v>20</v>
      </c>
      <c r="D6" s="20">
        <f>1.95/1000</f>
        <v>1.9499999999999999E-3</v>
      </c>
      <c r="E6" s="18" t="s">
        <v>156</v>
      </c>
      <c r="G6" s="17" t="s">
        <v>19</v>
      </c>
      <c r="H6" s="17" t="s">
        <v>35</v>
      </c>
    </row>
    <row r="7" spans="1:8" ht="18.75">
      <c r="A7" s="6" t="s">
        <v>12</v>
      </c>
      <c r="B7" s="19" t="s">
        <v>180</v>
      </c>
      <c r="C7" s="19" t="s">
        <v>20</v>
      </c>
      <c r="D7" s="20">
        <f>-2.2/1000</f>
        <v>-2.2000000000000001E-3</v>
      </c>
      <c r="E7" s="18" t="s">
        <v>156</v>
      </c>
      <c r="G7" s="17" t="s">
        <v>19</v>
      </c>
      <c r="H7" s="17" t="s">
        <v>35</v>
      </c>
    </row>
    <row r="8" spans="1:8" ht="15">
      <c r="A8" s="6" t="s">
        <v>13</v>
      </c>
      <c r="B8" s="21" t="s">
        <v>0</v>
      </c>
      <c r="C8" s="19" t="s">
        <v>20</v>
      </c>
      <c r="D8" s="20">
        <v>0.52800000000000002</v>
      </c>
      <c r="E8" s="18" t="s">
        <v>156</v>
      </c>
      <c r="G8" s="17" t="s">
        <v>19</v>
      </c>
      <c r="H8" s="17"/>
    </row>
    <row r="9" spans="1:8" ht="18.75">
      <c r="A9" s="6" t="s">
        <v>14</v>
      </c>
      <c r="B9" s="17" t="s">
        <v>172</v>
      </c>
      <c r="C9" s="19" t="s">
        <v>20</v>
      </c>
      <c r="D9" s="20">
        <v>1.0102500000000001</v>
      </c>
      <c r="E9" s="18" t="s">
        <v>156</v>
      </c>
      <c r="G9" s="17" t="s">
        <v>19</v>
      </c>
      <c r="H9" s="17"/>
    </row>
    <row r="10" spans="1:8" ht="16.5">
      <c r="A10" s="6" t="s">
        <v>15</v>
      </c>
      <c r="B10" s="17" t="s">
        <v>173</v>
      </c>
      <c r="C10" s="19" t="s">
        <v>20</v>
      </c>
      <c r="D10" s="20">
        <v>1.0309200000000001</v>
      </c>
      <c r="E10" s="18" t="s">
        <v>156</v>
      </c>
      <c r="G10" s="17" t="s">
        <v>19</v>
      </c>
      <c r="H10" s="17"/>
    </row>
    <row r="11" spans="1:8" ht="16.5">
      <c r="A11" s="6" t="s">
        <v>64</v>
      </c>
      <c r="B11" s="17" t="s">
        <v>174</v>
      </c>
      <c r="C11" s="1" t="s">
        <v>61</v>
      </c>
      <c r="D11" s="20">
        <v>2.0052E-3</v>
      </c>
      <c r="E11" s="35">
        <v>4.4999999999999998E-7</v>
      </c>
      <c r="F11" s="29">
        <v>8.9999999999999996E-7</v>
      </c>
      <c r="G11" s="17" t="s">
        <v>62</v>
      </c>
      <c r="H11" s="4"/>
    </row>
    <row r="12" spans="1:8">
      <c r="A12" s="6"/>
      <c r="B12" s="4"/>
      <c r="D12" s="7"/>
      <c r="E12" s="7"/>
      <c r="F12" s="12"/>
      <c r="G12" s="4"/>
      <c r="H12" s="4"/>
    </row>
    <row r="13" spans="1:8" ht="18.75">
      <c r="A13" s="6" t="s">
        <v>4</v>
      </c>
      <c r="B13" s="2" t="s">
        <v>182</v>
      </c>
      <c r="C13" s="1" t="s">
        <v>21</v>
      </c>
      <c r="D13" s="8">
        <f>14.091/1000</f>
        <v>1.4090999999999999E-2</v>
      </c>
      <c r="E13" s="18">
        <f>0.5*F13</f>
        <v>3.4E-5</v>
      </c>
      <c r="F13" s="13">
        <v>6.7999999999999999E-5</v>
      </c>
      <c r="G13" s="1" t="s">
        <v>22</v>
      </c>
      <c r="H13" s="1" t="s">
        <v>187</v>
      </c>
    </row>
    <row r="14" spans="1:8" ht="18.75">
      <c r="A14" s="6" t="s">
        <v>6</v>
      </c>
      <c r="B14" s="2" t="s">
        <v>183</v>
      </c>
      <c r="C14" s="1" t="s">
        <v>21</v>
      </c>
      <c r="D14" s="8">
        <f>-42.899/1000</f>
        <v>-4.2899E-2</v>
      </c>
      <c r="E14" s="33">
        <f>0.5*F14</f>
        <v>5.215361924162119E-5</v>
      </c>
      <c r="F14" s="23">
        <f>SQRT(0.000088^2+0.000056^2)</f>
        <v>1.0430723848324238E-4</v>
      </c>
      <c r="G14" s="1" t="s">
        <v>22</v>
      </c>
      <c r="H14" s="1" t="s">
        <v>187</v>
      </c>
    </row>
    <row r="15" spans="1:8" ht="18.75">
      <c r="A15" s="6" t="s">
        <v>7</v>
      </c>
      <c r="B15" s="2" t="s">
        <v>184</v>
      </c>
      <c r="C15" s="1" t="s">
        <v>21</v>
      </c>
      <c r="D15" s="8">
        <v>4.4360999999999998E-2</v>
      </c>
      <c r="E15" s="18">
        <f>0.5*F15</f>
        <v>7.9999999999999996E-6</v>
      </c>
      <c r="F15" s="13">
        <v>1.5999999999999999E-5</v>
      </c>
      <c r="G15" s="1" t="s">
        <v>22</v>
      </c>
      <c r="H15" s="1" t="s">
        <v>187</v>
      </c>
    </row>
    <row r="16" spans="1:8" ht="18.75">
      <c r="A16" s="6" t="s">
        <v>5</v>
      </c>
      <c r="B16" s="2" t="s">
        <v>185</v>
      </c>
      <c r="C16" s="1" t="s">
        <v>21</v>
      </c>
      <c r="D16" s="8">
        <f>7.63/1000</f>
        <v>7.6299999999999996E-3</v>
      </c>
      <c r="E16" s="18">
        <f>0.5*F16</f>
        <v>1.7000000000000001E-4</v>
      </c>
      <c r="F16" s="13">
        <v>3.4000000000000002E-4</v>
      </c>
      <c r="G16" s="1" t="s">
        <v>22</v>
      </c>
      <c r="H16" s="1" t="s">
        <v>187</v>
      </c>
    </row>
    <row r="17" spans="1:8" ht="18.75">
      <c r="A17" s="6" t="s">
        <v>8</v>
      </c>
      <c r="B17" s="2" t="s">
        <v>186</v>
      </c>
      <c r="C17" s="1" t="s">
        <v>21</v>
      </c>
      <c r="D17" s="8">
        <f>-843.62/1000</f>
        <v>-0.84362000000000004</v>
      </c>
      <c r="E17" s="34">
        <f>0.5*F17</f>
        <v>4.1231056256176609E-4</v>
      </c>
      <c r="F17" s="14">
        <f>SQRT(0.0002^2+0.0008^2)</f>
        <v>8.2462112512353219E-4</v>
      </c>
      <c r="G17" s="1" t="s">
        <v>22</v>
      </c>
      <c r="H17" s="1" t="s">
        <v>187</v>
      </c>
    </row>
    <row r="18" spans="1:8">
      <c r="A18" s="6"/>
      <c r="B18" s="2"/>
      <c r="D18" s="8"/>
      <c r="E18" s="25"/>
      <c r="F18" s="14"/>
      <c r="G18" s="1"/>
      <c r="H18" s="1"/>
    </row>
    <row r="19" spans="1:8" ht="15">
      <c r="A19" s="1"/>
      <c r="B19" s="5" t="s">
        <v>38</v>
      </c>
      <c r="C19" s="5"/>
      <c r="D19" s="8"/>
      <c r="E19" s="8"/>
      <c r="F19" s="13"/>
      <c r="G19" s="1"/>
      <c r="H19" s="1"/>
    </row>
    <row r="20" spans="1:8" ht="18.75">
      <c r="A20" s="6" t="s">
        <v>10</v>
      </c>
      <c r="B20" s="1" t="s">
        <v>175</v>
      </c>
      <c r="D20" s="16">
        <f>0.5*(D13-D14)*(1/(D15+1))*D5*(D6+1)/(-(D16+1)*D17/(D10*D9)^D8-(D13-D14)*(1/(D15+1))*(D7+1)^D8)</f>
        <v>3.9074604434735741E-4</v>
      </c>
      <c r="E20" s="22">
        <v>5.9999999999999997E-7</v>
      </c>
      <c r="F20" s="22">
        <v>1.1999999999999999E-6</v>
      </c>
      <c r="G20" s="1"/>
      <c r="H20" s="3"/>
    </row>
    <row r="21" spans="1:8" ht="16.5">
      <c r="A21" s="6" t="s">
        <v>24</v>
      </c>
      <c r="B21" s="1" t="s">
        <v>177</v>
      </c>
      <c r="D21" s="16">
        <f>0.5*(D13-D14)*(1/(D15+1))*D5*(D6+1)/(-(D16+1)*D17-(D13-D14)*(1/(D15+1))*((D7+1)^D8)*(D10*D9)^D8)</f>
        <v>3.8244886027274071E-4</v>
      </c>
      <c r="E21" s="22">
        <v>5.9999999999999997E-7</v>
      </c>
      <c r="F21" s="22">
        <v>1.1999999999999999E-6</v>
      </c>
      <c r="G21" s="1"/>
      <c r="H21" s="3"/>
    </row>
    <row r="22" spans="1:8" ht="18.75">
      <c r="A22" s="6" t="s">
        <v>25</v>
      </c>
      <c r="B22" s="1" t="s">
        <v>178</v>
      </c>
      <c r="D22" s="9">
        <f>D20/D5</f>
        <v>3.516116659294137E-2</v>
      </c>
      <c r="E22" s="14">
        <v>4.5000000000000003E-5</v>
      </c>
      <c r="F22" s="14">
        <v>9.0000000000000006E-5</v>
      </c>
      <c r="G22" s="1"/>
      <c r="H22" s="3"/>
    </row>
    <row r="23" spans="1:8" ht="18.75">
      <c r="A23" s="6" t="s">
        <v>63</v>
      </c>
      <c r="B23" s="1" t="s">
        <v>176</v>
      </c>
      <c r="D23" s="27">
        <f>D11*D10*D9</f>
        <v>2.0883895920360005E-3</v>
      </c>
      <c r="E23" s="28">
        <f>D23*E11/D11</f>
        <v>4.6866911850000011E-7</v>
      </c>
      <c r="F23" s="28">
        <v>9.1999999999999998E-7</v>
      </c>
      <c r="G23" s="1"/>
      <c r="H23" s="3"/>
    </row>
    <row r="24" spans="1:8">
      <c r="A24" s="6"/>
      <c r="G24" s="1"/>
      <c r="H24" s="1"/>
    </row>
    <row r="25" spans="1:8" ht="15">
      <c r="A25" s="1"/>
      <c r="B25" s="5" t="s">
        <v>27</v>
      </c>
      <c r="G25" s="1"/>
      <c r="H25" s="1"/>
    </row>
    <row r="26" spans="1:8">
      <c r="A26" s="1"/>
      <c r="B26" s="1" t="s">
        <v>26</v>
      </c>
      <c r="G26" s="1"/>
      <c r="H26" s="1"/>
    </row>
    <row r="27" spans="1:8">
      <c r="A27" s="1"/>
      <c r="B27" s="1" t="s">
        <v>28</v>
      </c>
      <c r="G27" s="1"/>
      <c r="H27" s="1"/>
    </row>
    <row r="28" spans="1:8">
      <c r="A28" s="1"/>
      <c r="B28" s="1" t="s">
        <v>29</v>
      </c>
      <c r="G28" s="1"/>
      <c r="H28" s="1"/>
    </row>
    <row r="29" spans="1:8">
      <c r="B29" s="1" t="s">
        <v>65</v>
      </c>
    </row>
    <row r="31" spans="1:8" ht="15">
      <c r="B31" s="5" t="s">
        <v>40</v>
      </c>
    </row>
    <row r="32" spans="1:8">
      <c r="B32" s="26" t="s">
        <v>39</v>
      </c>
    </row>
    <row r="34" spans="2:2" ht="15">
      <c r="B34" s="5" t="s">
        <v>133</v>
      </c>
    </row>
    <row r="35" spans="2:2">
      <c r="B35" s="1" t="s">
        <v>135</v>
      </c>
    </row>
  </sheetData>
  <hyperlinks>
    <hyperlink ref="B32" r:id="rId1" xr:uid="{60C14831-CD2C-4D70-AB96-2F482CE970D0}"/>
  </hyperlinks>
  <pageMargins left="0.7" right="0.7" top="0.75" bottom="0.75" header="0.3" footer="0.3"/>
  <pageSetup orientation="portrait" horizontalDpi="30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E7EE2-9250-4AA8-B94B-21AB0A6F4E22}">
  <dimension ref="B1:H23"/>
  <sheetViews>
    <sheetView zoomScaleNormal="100" workbookViewId="0"/>
  </sheetViews>
  <sheetFormatPr defaultColWidth="8.625" defaultRowHeight="14.25"/>
  <cols>
    <col min="1" max="1" width="8.625" style="1"/>
    <col min="2" max="2" width="30.375" style="1" customWidth="1"/>
    <col min="3" max="3" width="12.25" style="1" bestFit="1" customWidth="1"/>
    <col min="4" max="4" width="10.25" style="1" bestFit="1" customWidth="1"/>
    <col min="5" max="5" width="9.75" style="1" bestFit="1" customWidth="1"/>
    <col min="6" max="6" width="8.75" style="1" bestFit="1" customWidth="1"/>
    <col min="7" max="7" width="26.25" style="1" customWidth="1"/>
    <col min="8" max="16384" width="8.625" style="1"/>
  </cols>
  <sheetData>
    <row r="1" spans="2:8" ht="18.75" customHeight="1"/>
    <row r="2" spans="2:8" ht="18.75" customHeight="1">
      <c r="B2" s="5" t="s">
        <v>188</v>
      </c>
    </row>
    <row r="3" spans="2:8" ht="18.75" customHeight="1"/>
    <row r="4" spans="2:8" ht="18.75" customHeight="1">
      <c r="B4" s="10" t="s">
        <v>49</v>
      </c>
      <c r="C4" s="10" t="s">
        <v>50</v>
      </c>
      <c r="D4" s="10" t="s">
        <v>2</v>
      </c>
      <c r="E4" s="5" t="s">
        <v>3</v>
      </c>
      <c r="F4" s="5" t="s">
        <v>51</v>
      </c>
      <c r="G4" s="5" t="s">
        <v>18</v>
      </c>
      <c r="H4" s="5" t="s">
        <v>30</v>
      </c>
    </row>
    <row r="5" spans="2:8" ht="18.75" customHeight="1">
      <c r="B5" s="8" t="s">
        <v>158</v>
      </c>
      <c r="C5" s="1">
        <v>1.1180000000000001E-2</v>
      </c>
      <c r="D5" s="1">
        <v>1.4E-5</v>
      </c>
      <c r="E5" s="1">
        <v>2.8E-5</v>
      </c>
      <c r="F5" s="1">
        <v>2</v>
      </c>
      <c r="G5" s="26" t="s">
        <v>159</v>
      </c>
    </row>
    <row r="6" spans="2:8" ht="18.75" customHeight="1">
      <c r="B6" s="8" t="s">
        <v>41</v>
      </c>
      <c r="C6" s="17">
        <v>1.1094E-2</v>
      </c>
      <c r="D6" s="17">
        <v>3.9999999999999998E-6</v>
      </c>
      <c r="E6" s="17">
        <v>7.9999999999999996E-6</v>
      </c>
      <c r="F6" s="1">
        <v>2</v>
      </c>
      <c r="G6" s="1" t="s">
        <v>60</v>
      </c>
      <c r="H6" s="1" t="s">
        <v>155</v>
      </c>
    </row>
    <row r="7" spans="2:8" ht="18.75" customHeight="1">
      <c r="B7" s="8" t="s">
        <v>42</v>
      </c>
      <c r="C7" s="1">
        <v>1.1101E-2</v>
      </c>
      <c r="D7" s="1">
        <v>7.9999999999999996E-6</v>
      </c>
      <c r="E7" s="1">
        <v>1.5999999999999999E-5</v>
      </c>
      <c r="F7" s="1">
        <v>2</v>
      </c>
      <c r="G7" s="1" t="s">
        <v>58</v>
      </c>
    </row>
    <row r="8" spans="2:8" ht="18.75" customHeight="1">
      <c r="B8" s="8" t="s">
        <v>43</v>
      </c>
      <c r="C8" s="1">
        <v>1.1137599999999999E-2</v>
      </c>
      <c r="D8" s="1">
        <f>9*0.0000016</f>
        <v>1.4399999999999999E-5</v>
      </c>
      <c r="E8" s="1">
        <f>2*D8</f>
        <v>2.8799999999999999E-5</v>
      </c>
      <c r="F8" s="1">
        <v>2</v>
      </c>
      <c r="G8" s="1" t="s">
        <v>53</v>
      </c>
      <c r="H8" s="1" t="s">
        <v>189</v>
      </c>
    </row>
    <row r="9" spans="2:8" ht="18.75" customHeight="1">
      <c r="B9" s="8" t="s">
        <v>47</v>
      </c>
      <c r="C9" s="24">
        <v>1.1169999999999999E-2</v>
      </c>
      <c r="D9" s="1">
        <v>7.9999999999999996E-6</v>
      </c>
      <c r="E9" s="1">
        <v>1.5999999999999999E-5</v>
      </c>
      <c r="F9" s="1">
        <v>2</v>
      </c>
      <c r="G9" s="1" t="s">
        <v>59</v>
      </c>
      <c r="H9" s="1" t="s">
        <v>154</v>
      </c>
    </row>
    <row r="10" spans="2:8" ht="18.75" customHeight="1">
      <c r="B10" s="8" t="s">
        <v>44</v>
      </c>
      <c r="C10" s="1">
        <v>1.1115E-2</v>
      </c>
      <c r="D10" s="1">
        <v>1.3499999999999999E-5</v>
      </c>
      <c r="E10" s="1">
        <v>2.6999999999999999E-5</v>
      </c>
      <c r="F10" s="1">
        <v>2</v>
      </c>
      <c r="G10" s="1" t="s">
        <v>54</v>
      </c>
    </row>
    <row r="11" spans="2:8" ht="18.75" customHeight="1">
      <c r="B11" s="8" t="s">
        <v>45</v>
      </c>
      <c r="C11" s="17">
        <v>1.1098E-2</v>
      </c>
      <c r="D11" s="17">
        <v>9.0000000000000002E-6</v>
      </c>
      <c r="E11" s="17">
        <v>1.8E-5</v>
      </c>
      <c r="F11" s="17">
        <v>2</v>
      </c>
      <c r="G11" s="1" t="s">
        <v>55</v>
      </c>
      <c r="H11" s="1" t="s">
        <v>170</v>
      </c>
    </row>
    <row r="12" spans="2:8" ht="18.75" customHeight="1">
      <c r="B12" s="8" t="s">
        <v>46</v>
      </c>
      <c r="C12" s="1">
        <v>1.1124999999999999E-2</v>
      </c>
      <c r="D12" s="1">
        <v>4.3000000000000002E-5</v>
      </c>
      <c r="E12" s="1">
        <v>8.6000000000000003E-5</v>
      </c>
      <c r="F12" s="1">
        <v>2</v>
      </c>
      <c r="G12" s="1" t="s">
        <v>56</v>
      </c>
    </row>
    <row r="13" spans="2:8" ht="18.75" customHeight="1">
      <c r="B13" s="8" t="s">
        <v>171</v>
      </c>
      <c r="C13" s="30">
        <v>1.11E-2</v>
      </c>
      <c r="D13" s="1">
        <v>1.2999999999999999E-5</v>
      </c>
      <c r="E13" s="1">
        <v>2.5999999999999998E-5</v>
      </c>
      <c r="F13" s="1">
        <v>2</v>
      </c>
      <c r="G13" s="1" t="s">
        <v>57</v>
      </c>
    </row>
    <row r="14" spans="2:8" ht="18.75" customHeight="1">
      <c r="B14" s="8" t="s">
        <v>48</v>
      </c>
      <c r="C14" s="1">
        <v>1.1110500000000001E-2</v>
      </c>
      <c r="D14" s="1">
        <v>2.0999999999999998E-6</v>
      </c>
      <c r="E14" s="1">
        <v>4.1999999999999996E-6</v>
      </c>
      <c r="F14" s="1">
        <v>2</v>
      </c>
      <c r="G14" s="1" t="s">
        <v>32</v>
      </c>
    </row>
    <row r="15" spans="2:8" ht="18.75" customHeight="1">
      <c r="B15" s="8"/>
    </row>
    <row r="16" spans="2:8" s="5" customFormat="1" ht="18.75" customHeight="1">
      <c r="B16" s="10" t="s">
        <v>130</v>
      </c>
      <c r="C16" s="5">
        <v>1.1113E-2</v>
      </c>
      <c r="D16" s="31">
        <v>1.1E-5</v>
      </c>
      <c r="E16" s="31">
        <v>2.1999999999999999E-5</v>
      </c>
      <c r="F16" s="5">
        <v>2</v>
      </c>
      <c r="H16" s="1" t="s">
        <v>132</v>
      </c>
    </row>
    <row r="17" spans="2:8" ht="18.75" customHeight="1">
      <c r="B17" s="8" t="s">
        <v>129</v>
      </c>
      <c r="C17" s="1">
        <v>1.1122E-2</v>
      </c>
      <c r="D17" s="1">
        <v>1.2E-5</v>
      </c>
      <c r="E17" s="1">
        <v>2.4000000000000001E-5</v>
      </c>
      <c r="F17" s="1">
        <v>2</v>
      </c>
      <c r="H17" s="1" t="s">
        <v>132</v>
      </c>
    </row>
    <row r="18" spans="2:8" ht="18.75" customHeight="1">
      <c r="B18" s="8" t="s">
        <v>52</v>
      </c>
      <c r="C18" s="1">
        <v>1.1122E-2</v>
      </c>
      <c r="D18" s="1">
        <v>7.9999999999999996E-6</v>
      </c>
      <c r="E18" s="1">
        <v>1.5999999999999999E-5</v>
      </c>
      <c r="F18" s="1">
        <v>2</v>
      </c>
      <c r="H18" s="1" t="s">
        <v>131</v>
      </c>
    </row>
    <row r="19" spans="2:8" ht="18.75" customHeight="1"/>
    <row r="20" spans="2:8" ht="18.75" customHeight="1"/>
    <row r="21" spans="2:8" ht="18.75" customHeight="1"/>
    <row r="22" spans="2:8" ht="18.75" customHeight="1">
      <c r="B22" s="5" t="s">
        <v>133</v>
      </c>
    </row>
    <row r="23" spans="2:8" ht="18.75" customHeight="1">
      <c r="B23" s="1" t="s">
        <v>134</v>
      </c>
    </row>
  </sheetData>
  <hyperlinks>
    <hyperlink ref="G5" r:id="rId1" xr:uid="{2A9AE8EE-FA0B-46BF-87BB-7D4A345C130B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83A97-DAB6-4ED0-862C-34668169E5F7}">
  <dimension ref="B2:B168"/>
  <sheetViews>
    <sheetView workbookViewId="0">
      <selection activeCell="B2" sqref="B2"/>
    </sheetView>
  </sheetViews>
  <sheetFormatPr defaultRowHeight="14.25"/>
  <cols>
    <col min="2" max="2" width="8.625" style="32"/>
  </cols>
  <sheetData>
    <row r="2" spans="2:2">
      <c r="B2" s="32" t="s">
        <v>128</v>
      </c>
    </row>
    <row r="4" spans="2:2">
      <c r="B4" s="32" t="s">
        <v>115</v>
      </c>
    </row>
    <row r="6" spans="2:2">
      <c r="B6" s="32" t="s">
        <v>66</v>
      </c>
    </row>
    <row r="8" spans="2:2">
      <c r="B8" s="32" t="s">
        <v>67</v>
      </c>
    </row>
    <row r="9" spans="2:2">
      <c r="B9" s="32" t="s">
        <v>68</v>
      </c>
    </row>
    <row r="10" spans="2:2">
      <c r="B10" s="32" t="s">
        <v>69</v>
      </c>
    </row>
    <row r="11" spans="2:2">
      <c r="B11" s="32" t="s">
        <v>70</v>
      </c>
    </row>
    <row r="12" spans="2:2">
      <c r="B12" s="32" t="s">
        <v>71</v>
      </c>
    </row>
    <row r="13" spans="2:2">
      <c r="B13" s="32" t="s">
        <v>72</v>
      </c>
    </row>
    <row r="14" spans="2:2">
      <c r="B14" s="32" t="s">
        <v>73</v>
      </c>
    </row>
    <row r="15" spans="2:2">
      <c r="B15" s="32" t="s">
        <v>74</v>
      </c>
    </row>
    <row r="16" spans="2:2">
      <c r="B16" s="32" t="s">
        <v>37</v>
      </c>
    </row>
    <row r="17" spans="2:2">
      <c r="B17" s="32" t="s">
        <v>75</v>
      </c>
    </row>
    <row r="18" spans="2:2">
      <c r="B18" s="32" t="s">
        <v>76</v>
      </c>
    </row>
    <row r="19" spans="2:2">
      <c r="B19" s="32" t="s">
        <v>77</v>
      </c>
    </row>
    <row r="20" spans="2:2">
      <c r="B20" s="32" t="s">
        <v>78</v>
      </c>
    </row>
    <row r="21" spans="2:2">
      <c r="B21" s="32" t="s">
        <v>79</v>
      </c>
    </row>
    <row r="22" spans="2:2">
      <c r="B22" s="32" t="s">
        <v>80</v>
      </c>
    </row>
    <row r="23" spans="2:2">
      <c r="B23" s="32" t="s">
        <v>69</v>
      </c>
    </row>
    <row r="24" spans="2:2">
      <c r="B24" s="32" t="s">
        <v>81</v>
      </c>
    </row>
    <row r="25" spans="2:2">
      <c r="B25" s="32" t="s">
        <v>82</v>
      </c>
    </row>
    <row r="26" spans="2:2">
      <c r="B26" s="32" t="s">
        <v>79</v>
      </c>
    </row>
    <row r="27" spans="2:2">
      <c r="B27" s="32" t="s">
        <v>83</v>
      </c>
    </row>
    <row r="28" spans="2:2">
      <c r="B28" s="32" t="s">
        <v>69</v>
      </c>
    </row>
    <row r="29" spans="2:2">
      <c r="B29" s="32" t="s">
        <v>84</v>
      </c>
    </row>
    <row r="30" spans="2:2">
      <c r="B30" s="32" t="s">
        <v>85</v>
      </c>
    </row>
    <row r="31" spans="2:2">
      <c r="B31" s="32" t="s">
        <v>86</v>
      </c>
    </row>
    <row r="32" spans="2:2">
      <c r="B32" s="32" t="s">
        <v>87</v>
      </c>
    </row>
    <row r="33" spans="2:2">
      <c r="B33" s="32" t="s">
        <v>79</v>
      </c>
    </row>
    <row r="34" spans="2:2">
      <c r="B34" s="32" t="s">
        <v>88</v>
      </c>
    </row>
    <row r="35" spans="2:2">
      <c r="B35" s="32" t="s">
        <v>69</v>
      </c>
    </row>
    <row r="36" spans="2:2">
      <c r="B36" s="32" t="s">
        <v>89</v>
      </c>
    </row>
    <row r="37" spans="2:2">
      <c r="B37" s="32" t="s">
        <v>90</v>
      </c>
    </row>
    <row r="38" spans="2:2">
      <c r="B38" s="32" t="s">
        <v>91</v>
      </c>
    </row>
    <row r="39" spans="2:2">
      <c r="B39" s="32" t="s">
        <v>92</v>
      </c>
    </row>
    <row r="40" spans="2:2">
      <c r="B40" s="32" t="s">
        <v>93</v>
      </c>
    </row>
    <row r="41" spans="2:2">
      <c r="B41" s="32" t="s">
        <v>79</v>
      </c>
    </row>
    <row r="43" spans="2:2">
      <c r="B43" s="32" t="s">
        <v>118</v>
      </c>
    </row>
    <row r="44" spans="2:2">
      <c r="B44" s="32" t="s">
        <v>160</v>
      </c>
    </row>
    <row r="45" spans="2:2">
      <c r="B45" s="32" t="s">
        <v>99</v>
      </c>
    </row>
    <row r="46" spans="2:2">
      <c r="B46" s="32" t="s">
        <v>161</v>
      </c>
    </row>
    <row r="47" spans="2:2">
      <c r="B47" s="32" t="s">
        <v>118</v>
      </c>
    </row>
    <row r="49" spans="2:2">
      <c r="B49" s="32" t="s">
        <v>101</v>
      </c>
    </row>
    <row r="50" spans="2:2">
      <c r="B50" s="32" t="s">
        <v>162</v>
      </c>
    </row>
    <row r="51" spans="2:2">
      <c r="B51" s="32" t="s">
        <v>163</v>
      </c>
    </row>
    <row r="52" spans="2:2">
      <c r="B52" s="32" t="s">
        <v>164</v>
      </c>
    </row>
    <row r="53" spans="2:2">
      <c r="B53" s="32" t="s">
        <v>165</v>
      </c>
    </row>
    <row r="54" spans="2:2">
      <c r="B54" s="32" t="s">
        <v>166</v>
      </c>
    </row>
    <row r="55" spans="2:2">
      <c r="B55" s="32" t="s">
        <v>167</v>
      </c>
    </row>
    <row r="56" spans="2:2">
      <c r="B56" s="32" t="s">
        <v>168</v>
      </c>
    </row>
    <row r="57" spans="2:2">
      <c r="B57" s="32" t="s">
        <v>107</v>
      </c>
    </row>
    <row r="58" spans="2:2">
      <c r="B58" s="32" t="s">
        <v>108</v>
      </c>
    </row>
    <row r="59" spans="2:2">
      <c r="B59" s="32" t="s">
        <v>109</v>
      </c>
    </row>
    <row r="61" spans="2:2">
      <c r="B61" s="32" t="s">
        <v>110</v>
      </c>
    </row>
    <row r="62" spans="2:2">
      <c r="B62" s="32" t="s">
        <v>111</v>
      </c>
    </row>
    <row r="64" spans="2:2">
      <c r="B64" s="32" t="s">
        <v>125</v>
      </c>
    </row>
    <row r="66" spans="2:2">
      <c r="B66" s="32" t="s">
        <v>112</v>
      </c>
    </row>
    <row r="68" spans="2:2">
      <c r="B68" s="32" t="s">
        <v>169</v>
      </c>
    </row>
    <row r="69" spans="2:2">
      <c r="B69" s="32" t="s">
        <v>94</v>
      </c>
    </row>
    <row r="70" spans="2:2">
      <c r="B70" s="32" t="s">
        <v>95</v>
      </c>
    </row>
    <row r="71" spans="2:2">
      <c r="B71" s="32" t="s">
        <v>96</v>
      </c>
    </row>
    <row r="73" spans="2:2">
      <c r="B73" s="32" t="s">
        <v>97</v>
      </c>
    </row>
    <row r="74" spans="2:2">
      <c r="B74" s="32" t="s">
        <v>116</v>
      </c>
    </row>
    <row r="75" spans="2:2">
      <c r="B75" s="32" t="s">
        <v>117</v>
      </c>
    </row>
    <row r="78" spans="2:2">
      <c r="B78" s="32" t="s">
        <v>118</v>
      </c>
    </row>
    <row r="79" spans="2:2">
      <c r="B79" s="32" t="s">
        <v>119</v>
      </c>
    </row>
    <row r="80" spans="2:2">
      <c r="B80" s="32" t="s">
        <v>99</v>
      </c>
    </row>
    <row r="81" spans="2:2">
      <c r="B81" s="32" t="s">
        <v>120</v>
      </c>
    </row>
    <row r="82" spans="2:2">
      <c r="B82" s="32" t="s">
        <v>118</v>
      </c>
    </row>
    <row r="84" spans="2:2">
      <c r="B84" s="32" t="s">
        <v>101</v>
      </c>
    </row>
    <row r="85" spans="2:2">
      <c r="B85" s="32" t="s">
        <v>102</v>
      </c>
    </row>
    <row r="86" spans="2:2">
      <c r="B86" s="32" t="s">
        <v>121</v>
      </c>
    </row>
    <row r="87" spans="2:2">
      <c r="B87" s="32" t="s">
        <v>122</v>
      </c>
    </row>
    <row r="88" spans="2:2">
      <c r="B88" s="32" t="s">
        <v>123</v>
      </c>
    </row>
    <row r="89" spans="2:2">
      <c r="B89" s="32" t="s">
        <v>124</v>
      </c>
    </row>
    <row r="90" spans="2:2">
      <c r="B90" s="32" t="s">
        <v>107</v>
      </c>
    </row>
    <row r="92" spans="2:2">
      <c r="B92" s="32" t="s">
        <v>108</v>
      </c>
    </row>
    <row r="93" spans="2:2">
      <c r="B93" s="32" t="s">
        <v>109</v>
      </c>
    </row>
    <row r="95" spans="2:2">
      <c r="B95" s="32" t="s">
        <v>110</v>
      </c>
    </row>
    <row r="96" spans="2:2">
      <c r="B96" s="32" t="s">
        <v>111</v>
      </c>
    </row>
    <row r="98" spans="2:2">
      <c r="B98" s="32" t="s">
        <v>125</v>
      </c>
    </row>
    <row r="100" spans="2:2">
      <c r="B100" s="32" t="s">
        <v>112</v>
      </c>
    </row>
    <row r="102" spans="2:2">
      <c r="B102" s="32" t="s">
        <v>113</v>
      </c>
    </row>
    <row r="103" spans="2:2">
      <c r="B103" s="32" t="s">
        <v>94</v>
      </c>
    </row>
    <row r="104" spans="2:2">
      <c r="B104" s="32" t="s">
        <v>95</v>
      </c>
    </row>
    <row r="105" spans="2:2">
      <c r="B105" s="32" t="s">
        <v>96</v>
      </c>
    </row>
    <row r="107" spans="2:2">
      <c r="B107" s="32" t="s">
        <v>97</v>
      </c>
    </row>
    <row r="108" spans="2:2">
      <c r="B108" s="32" t="s">
        <v>98</v>
      </c>
    </row>
    <row r="112" spans="2:2">
      <c r="B112" s="32" t="s">
        <v>118</v>
      </c>
    </row>
    <row r="113" spans="2:2">
      <c r="B113" s="32" t="s">
        <v>126</v>
      </c>
    </row>
    <row r="114" spans="2:2">
      <c r="B114" s="32" t="s">
        <v>99</v>
      </c>
    </row>
    <row r="115" spans="2:2">
      <c r="B115" s="32" t="s">
        <v>100</v>
      </c>
    </row>
    <row r="116" spans="2:2">
      <c r="B116" s="32" t="s">
        <v>118</v>
      </c>
    </row>
    <row r="118" spans="2:2">
      <c r="B118" s="32" t="s">
        <v>101</v>
      </c>
    </row>
    <row r="119" spans="2:2">
      <c r="B119" s="32" t="s">
        <v>102</v>
      </c>
    </row>
    <row r="120" spans="2:2">
      <c r="B120" s="32" t="s">
        <v>103</v>
      </c>
    </row>
    <row r="121" spans="2:2">
      <c r="B121" s="32" t="s">
        <v>104</v>
      </c>
    </row>
    <row r="122" spans="2:2">
      <c r="B122" s="32" t="s">
        <v>105</v>
      </c>
    </row>
    <row r="123" spans="2:2">
      <c r="B123" s="32" t="s">
        <v>106</v>
      </c>
    </row>
    <row r="124" spans="2:2">
      <c r="B124" s="32" t="s">
        <v>107</v>
      </c>
    </row>
    <row r="125" spans="2:2">
      <c r="B125" s="32" t="s">
        <v>108</v>
      </c>
    </row>
    <row r="126" spans="2:2">
      <c r="B126" s="32" t="s">
        <v>109</v>
      </c>
    </row>
    <row r="128" spans="2:2">
      <c r="B128" s="32" t="s">
        <v>110</v>
      </c>
    </row>
    <row r="129" spans="2:2">
      <c r="B129" s="32" t="s">
        <v>111</v>
      </c>
    </row>
    <row r="131" spans="2:2">
      <c r="B131" s="32" t="s">
        <v>127</v>
      </c>
    </row>
    <row r="133" spans="2:2">
      <c r="B133" s="32" t="s">
        <v>112</v>
      </c>
    </row>
    <row r="135" spans="2:2">
      <c r="B135" s="32" t="s">
        <v>113</v>
      </c>
    </row>
    <row r="136" spans="2:2">
      <c r="B136" s="32" t="s">
        <v>94</v>
      </c>
    </row>
    <row r="137" spans="2:2">
      <c r="B137" s="32" t="s">
        <v>95</v>
      </c>
    </row>
    <row r="138" spans="2:2">
      <c r="B138" s="32" t="s">
        <v>96</v>
      </c>
    </row>
    <row r="140" spans="2:2">
      <c r="B140" s="32" t="s">
        <v>97</v>
      </c>
    </row>
    <row r="141" spans="2:2">
      <c r="B141" s="32" t="s">
        <v>114</v>
      </c>
    </row>
    <row r="145" spans="2:2">
      <c r="B145" s="32" t="s">
        <v>118</v>
      </c>
    </row>
    <row r="146" spans="2:2">
      <c r="B146" s="32" t="s">
        <v>153</v>
      </c>
    </row>
    <row r="147" spans="2:2">
      <c r="B147" s="32" t="s">
        <v>136</v>
      </c>
    </row>
    <row r="148" spans="2:2">
      <c r="B148" s="32" t="s">
        <v>118</v>
      </c>
    </row>
    <row r="150" spans="2:2">
      <c r="B150" s="32" t="s">
        <v>137</v>
      </c>
    </row>
    <row r="152" spans="2:2">
      <c r="B152" s="32" t="s">
        <v>138</v>
      </c>
    </row>
    <row r="153" spans="2:2">
      <c r="B153" s="32" t="s">
        <v>139</v>
      </c>
    </row>
    <row r="154" spans="2:2">
      <c r="B154" s="32" t="s">
        <v>140</v>
      </c>
    </row>
    <row r="155" spans="2:2">
      <c r="B155" s="32" t="s">
        <v>141</v>
      </c>
    </row>
    <row r="156" spans="2:2">
      <c r="B156" s="32" t="s">
        <v>142</v>
      </c>
    </row>
    <row r="157" spans="2:2">
      <c r="B157" s="32" t="s">
        <v>143</v>
      </c>
    </row>
    <row r="158" spans="2:2">
      <c r="B158" s="32" t="s">
        <v>144</v>
      </c>
    </row>
    <row r="159" spans="2:2">
      <c r="B159" s="32" t="s">
        <v>145</v>
      </c>
    </row>
    <row r="160" spans="2:2">
      <c r="B160" s="32" t="s">
        <v>146</v>
      </c>
    </row>
    <row r="161" spans="2:2">
      <c r="B161" s="32" t="s">
        <v>147</v>
      </c>
    </row>
    <row r="162" spans="2:2">
      <c r="B162" s="32" t="s">
        <v>144</v>
      </c>
    </row>
    <row r="163" spans="2:2">
      <c r="B163" s="32" t="s">
        <v>148</v>
      </c>
    </row>
    <row r="164" spans="2:2">
      <c r="B164" s="32" t="s">
        <v>149</v>
      </c>
    </row>
    <row r="165" spans="2:2">
      <c r="B165" s="32" t="s">
        <v>150</v>
      </c>
    </row>
    <row r="167" spans="2:2">
      <c r="B167" s="32" t="s">
        <v>151</v>
      </c>
    </row>
    <row r="168" spans="2:2">
      <c r="B168" s="3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Brand-2010</vt:lpstr>
      <vt:lpstr>CIAAW-2024</vt:lpstr>
      <vt:lpstr>13C_12C_VPDB</vt:lpstr>
      <vt:lpstr>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Dunn</dc:creator>
  <cp:lastModifiedBy>Meija, Juris</cp:lastModifiedBy>
  <dcterms:created xsi:type="dcterms:W3CDTF">2024-06-21T12:46:12Z</dcterms:created>
  <dcterms:modified xsi:type="dcterms:W3CDTF">2024-12-20T15:05:23Z</dcterms:modified>
</cp:coreProperties>
</file>